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CT_セミナー\addin\eq\変換定義\"/>
    </mc:Choice>
  </mc:AlternateContent>
  <bookViews>
    <workbookView xWindow="-30" yWindow="285" windowWidth="14955" windowHeight="5205" tabRatio="696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14" r:id="rId5"/>
  </sheets>
  <definedNames>
    <definedName name="_xlnm.Print_Area" localSheetId="2">単価表定義!$S$2:$AA$46</definedName>
    <definedName name="_xlnm.Print_Area" localSheetId="4">帳票イメージ!$A$1:$N$60</definedName>
    <definedName name="_xlnm.Print_Area" localSheetId="3">帳票イメージ工種別内訳!$A$1:$S$91</definedName>
  </definedNames>
  <calcPr calcId="152511"/>
</workbook>
</file>

<file path=xl/calcChain.xml><?xml version="1.0" encoding="utf-8"?>
<calcChain xmlns="http://schemas.openxmlformats.org/spreadsheetml/2006/main">
  <c r="M11" i="14" l="1"/>
  <c r="M13" i="14"/>
  <c r="M15" i="14"/>
  <c r="M17" i="14"/>
  <c r="M19" i="14"/>
  <c r="M21" i="14"/>
  <c r="M23" i="14"/>
  <c r="M25" i="14"/>
  <c r="M27" i="14"/>
  <c r="M29" i="14"/>
  <c r="M9" i="14"/>
  <c r="M7" i="14"/>
  <c r="M5" i="14"/>
  <c r="L6" i="14" l="1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5" i="14" l="1"/>
  <c r="L4" i="14"/>
  <c r="Z4" i="14" l="1"/>
  <c r="Z6" i="14" l="1"/>
  <c r="Z7" i="14"/>
  <c r="Z8" i="14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5" i="14"/>
  <c r="Q68" i="13" l="1"/>
  <c r="Q70" i="13"/>
  <c r="Q72" i="13"/>
  <c r="Q74" i="13"/>
  <c r="Q76" i="13"/>
  <c r="Q78" i="13"/>
  <c r="Q80" i="13"/>
  <c r="Q82" i="13"/>
  <c r="Q84" i="13"/>
  <c r="Q86" i="13"/>
  <c r="Q88" i="13"/>
  <c r="Q90" i="13"/>
  <c r="Q66" i="13"/>
  <c r="Q39" i="13"/>
  <c r="Q41" i="13"/>
  <c r="Q43" i="13"/>
  <c r="Q45" i="13"/>
  <c r="Q47" i="13"/>
  <c r="Q49" i="13"/>
  <c r="Q51" i="13"/>
  <c r="Q53" i="13"/>
  <c r="Q55" i="13"/>
  <c r="Q57" i="13"/>
  <c r="Q59" i="13"/>
  <c r="Q61" i="13"/>
  <c r="Q37" i="13"/>
  <c r="R92" i="13" l="1"/>
  <c r="M92" i="13"/>
  <c r="L92" i="13"/>
  <c r="J91" i="13"/>
  <c r="I91" i="13"/>
  <c r="H91" i="13"/>
  <c r="G91" i="13"/>
  <c r="F91" i="13"/>
  <c r="E91" i="13"/>
  <c r="D91" i="13"/>
  <c r="C91" i="13"/>
  <c r="B91" i="13"/>
  <c r="I36" i="14" l="1"/>
  <c r="I38" i="14"/>
  <c r="I40" i="14"/>
  <c r="I42" i="14"/>
  <c r="I44" i="14"/>
  <c r="I46" i="14"/>
  <c r="I48" i="14"/>
  <c r="I50" i="14"/>
  <c r="I52" i="14"/>
  <c r="I54" i="14"/>
  <c r="I56" i="14"/>
  <c r="I58" i="14"/>
  <c r="I34" i="14"/>
  <c r="I8" i="14" l="1"/>
  <c r="I10" i="14"/>
  <c r="I12" i="14"/>
  <c r="I14" i="14"/>
  <c r="I16" i="14"/>
  <c r="I18" i="14"/>
  <c r="I20" i="14"/>
  <c r="I22" i="14"/>
  <c r="I24" i="14"/>
  <c r="I26" i="14"/>
  <c r="I28" i="14"/>
  <c r="I6" i="14"/>
  <c r="I4" i="14"/>
  <c r="R90" i="13" l="1"/>
  <c r="R88" i="13"/>
  <c r="R86" i="13"/>
  <c r="R84" i="13"/>
  <c r="R82" i="13"/>
  <c r="R80" i="13"/>
  <c r="R78" i="13"/>
  <c r="R76" i="13"/>
  <c r="R74" i="13"/>
  <c r="R72" i="13"/>
  <c r="R70" i="13"/>
  <c r="R68" i="13"/>
  <c r="R66" i="13"/>
  <c r="R39" i="13"/>
  <c r="R41" i="13"/>
  <c r="R43" i="13"/>
  <c r="R45" i="13"/>
  <c r="R47" i="13"/>
  <c r="R49" i="13"/>
  <c r="R51" i="13"/>
  <c r="R53" i="13"/>
  <c r="R55" i="13"/>
  <c r="R57" i="13"/>
  <c r="R59" i="13"/>
  <c r="R61" i="13"/>
  <c r="R37" i="13" l="1"/>
  <c r="J89" i="13" l="1"/>
  <c r="I89" i="13"/>
  <c r="H89" i="13"/>
  <c r="G89" i="13"/>
  <c r="F89" i="13"/>
  <c r="E89" i="13"/>
  <c r="D89" i="13"/>
  <c r="C89" i="13"/>
  <c r="B89" i="13"/>
  <c r="J87" i="13"/>
  <c r="I87" i="13"/>
  <c r="H87" i="13"/>
  <c r="G87" i="13"/>
  <c r="F87" i="13"/>
  <c r="E87" i="13"/>
  <c r="D87" i="13"/>
  <c r="C87" i="13"/>
  <c r="B87" i="13"/>
  <c r="J85" i="13"/>
  <c r="I85" i="13"/>
  <c r="H85" i="13"/>
  <c r="G85" i="13"/>
  <c r="F85" i="13"/>
  <c r="E85" i="13"/>
  <c r="D85" i="13"/>
  <c r="C85" i="13"/>
  <c r="B85" i="13"/>
  <c r="J83" i="13"/>
  <c r="I83" i="13"/>
  <c r="H83" i="13"/>
  <c r="G83" i="13"/>
  <c r="F83" i="13"/>
  <c r="E83" i="13"/>
  <c r="D83" i="13"/>
  <c r="C83" i="13"/>
  <c r="B83" i="13"/>
  <c r="J81" i="13"/>
  <c r="I81" i="13"/>
  <c r="H81" i="13"/>
  <c r="G81" i="13"/>
  <c r="F81" i="13"/>
  <c r="E81" i="13"/>
  <c r="D81" i="13"/>
  <c r="C81" i="13"/>
  <c r="B81" i="13"/>
  <c r="J79" i="13"/>
  <c r="I79" i="13"/>
  <c r="H79" i="13"/>
  <c r="G79" i="13"/>
  <c r="F79" i="13"/>
  <c r="E79" i="13"/>
  <c r="D79" i="13"/>
  <c r="C79" i="13"/>
  <c r="B79" i="13"/>
  <c r="J77" i="13"/>
  <c r="I77" i="13"/>
  <c r="H77" i="13"/>
  <c r="G77" i="13"/>
  <c r="F77" i="13"/>
  <c r="E77" i="13"/>
  <c r="D77" i="13"/>
  <c r="C77" i="13"/>
  <c r="B77" i="13"/>
  <c r="J75" i="13"/>
  <c r="I75" i="13"/>
  <c r="H75" i="13"/>
  <c r="G75" i="13"/>
  <c r="F75" i="13"/>
  <c r="E75" i="13"/>
  <c r="D75" i="13"/>
  <c r="C75" i="13"/>
  <c r="B75" i="13"/>
  <c r="J73" i="13"/>
  <c r="I73" i="13"/>
  <c r="H73" i="13"/>
  <c r="G73" i="13"/>
  <c r="F73" i="13"/>
  <c r="E73" i="13"/>
  <c r="D73" i="13"/>
  <c r="C73" i="13"/>
  <c r="B73" i="13"/>
  <c r="J71" i="13"/>
  <c r="I71" i="13"/>
  <c r="H71" i="13"/>
  <c r="G71" i="13"/>
  <c r="F71" i="13"/>
  <c r="E71" i="13"/>
  <c r="D71" i="13"/>
  <c r="C71" i="13"/>
  <c r="B71" i="13"/>
  <c r="J69" i="13"/>
  <c r="I69" i="13"/>
  <c r="H69" i="13"/>
  <c r="G69" i="13"/>
  <c r="F69" i="13"/>
  <c r="E69" i="13"/>
  <c r="D69" i="13"/>
  <c r="C69" i="13"/>
  <c r="B69" i="13"/>
  <c r="J67" i="13"/>
  <c r="I67" i="13"/>
  <c r="H67" i="13"/>
  <c r="G67" i="13"/>
  <c r="F67" i="13"/>
  <c r="E67" i="13"/>
  <c r="D67" i="13"/>
  <c r="C67" i="13"/>
  <c r="B67" i="13"/>
  <c r="J65" i="13"/>
  <c r="I65" i="13"/>
  <c r="H65" i="13"/>
  <c r="G65" i="13"/>
  <c r="F65" i="13"/>
  <c r="E65" i="13"/>
  <c r="D65" i="13"/>
  <c r="C65" i="13"/>
  <c r="B65" i="13"/>
  <c r="B38" i="13"/>
  <c r="C38" i="13"/>
  <c r="D38" i="13"/>
  <c r="E38" i="13"/>
  <c r="F38" i="13"/>
  <c r="G38" i="13"/>
  <c r="H38" i="13"/>
  <c r="I38" i="13"/>
  <c r="J38" i="13"/>
  <c r="B40" i="13"/>
  <c r="C40" i="13"/>
  <c r="D40" i="13"/>
  <c r="E40" i="13"/>
  <c r="F40" i="13"/>
  <c r="G40" i="13"/>
  <c r="H40" i="13"/>
  <c r="I40" i="13"/>
  <c r="J40" i="13"/>
  <c r="B42" i="13"/>
  <c r="C42" i="13"/>
  <c r="D42" i="13"/>
  <c r="E42" i="13"/>
  <c r="F42" i="13"/>
  <c r="G42" i="13"/>
  <c r="H42" i="13"/>
  <c r="I42" i="13"/>
  <c r="J42" i="13"/>
  <c r="B44" i="13"/>
  <c r="C44" i="13"/>
  <c r="D44" i="13"/>
  <c r="E44" i="13"/>
  <c r="F44" i="13"/>
  <c r="G44" i="13"/>
  <c r="H44" i="13"/>
  <c r="I44" i="13"/>
  <c r="J44" i="13"/>
  <c r="B46" i="13"/>
  <c r="C46" i="13"/>
  <c r="D46" i="13"/>
  <c r="E46" i="13"/>
  <c r="F46" i="13"/>
  <c r="G46" i="13"/>
  <c r="H46" i="13"/>
  <c r="I46" i="13"/>
  <c r="J46" i="13"/>
  <c r="B48" i="13"/>
  <c r="C48" i="13"/>
  <c r="D48" i="13"/>
  <c r="E48" i="13"/>
  <c r="F48" i="13"/>
  <c r="G48" i="13"/>
  <c r="H48" i="13"/>
  <c r="I48" i="13"/>
  <c r="J48" i="13"/>
  <c r="B50" i="13"/>
  <c r="C50" i="13"/>
  <c r="D50" i="13"/>
  <c r="E50" i="13"/>
  <c r="F50" i="13"/>
  <c r="G50" i="13"/>
  <c r="H50" i="13"/>
  <c r="I50" i="13"/>
  <c r="J50" i="13"/>
  <c r="B52" i="13"/>
  <c r="C52" i="13"/>
  <c r="D52" i="13"/>
  <c r="E52" i="13"/>
  <c r="F52" i="13"/>
  <c r="G52" i="13"/>
  <c r="H52" i="13"/>
  <c r="I52" i="13"/>
  <c r="J52" i="13"/>
  <c r="B54" i="13"/>
  <c r="C54" i="13"/>
  <c r="D54" i="13"/>
  <c r="E54" i="13"/>
  <c r="F54" i="13"/>
  <c r="G54" i="13"/>
  <c r="H54" i="13"/>
  <c r="I54" i="13"/>
  <c r="J54" i="13"/>
  <c r="B56" i="13"/>
  <c r="C56" i="13"/>
  <c r="D56" i="13"/>
  <c r="E56" i="13"/>
  <c r="F56" i="13"/>
  <c r="G56" i="13"/>
  <c r="H56" i="13"/>
  <c r="I56" i="13"/>
  <c r="J56" i="13"/>
  <c r="B58" i="13"/>
  <c r="C58" i="13"/>
  <c r="D58" i="13"/>
  <c r="E58" i="13"/>
  <c r="F58" i="13"/>
  <c r="G58" i="13"/>
  <c r="H58" i="13"/>
  <c r="I58" i="13"/>
  <c r="J58" i="13"/>
  <c r="B60" i="13"/>
  <c r="C60" i="13"/>
  <c r="D60" i="13"/>
  <c r="E60" i="13"/>
  <c r="F60" i="13"/>
  <c r="G60" i="13"/>
  <c r="H60" i="13"/>
  <c r="I60" i="13"/>
  <c r="J60" i="13"/>
  <c r="B62" i="13"/>
  <c r="C62" i="13"/>
  <c r="D62" i="13"/>
  <c r="E62" i="13"/>
  <c r="F62" i="13"/>
  <c r="G62" i="13"/>
  <c r="H62" i="13"/>
  <c r="I62" i="13"/>
  <c r="J62" i="13"/>
  <c r="J36" i="13"/>
  <c r="I36" i="13"/>
  <c r="H36" i="13"/>
  <c r="G36" i="13"/>
  <c r="F36" i="13"/>
  <c r="E36" i="13"/>
  <c r="D36" i="13"/>
  <c r="C36" i="13"/>
  <c r="B36" i="13"/>
  <c r="G36" i="14" l="1"/>
  <c r="J36" i="14"/>
  <c r="K36" i="14"/>
  <c r="L36" i="14"/>
  <c r="G37" i="14"/>
  <c r="J37" i="14"/>
  <c r="K37" i="14"/>
  <c r="L37" i="14"/>
  <c r="G38" i="14"/>
  <c r="J38" i="14"/>
  <c r="K38" i="14"/>
  <c r="L38" i="14"/>
  <c r="G39" i="14"/>
  <c r="J39" i="14"/>
  <c r="K39" i="14"/>
  <c r="L39" i="14"/>
  <c r="G40" i="14"/>
  <c r="J40" i="14"/>
  <c r="K40" i="14"/>
  <c r="L40" i="14"/>
  <c r="G41" i="14"/>
  <c r="J41" i="14"/>
  <c r="K41" i="14"/>
  <c r="L41" i="14"/>
  <c r="G42" i="14"/>
  <c r="J42" i="14"/>
  <c r="K42" i="14"/>
  <c r="L42" i="14"/>
  <c r="G43" i="14"/>
  <c r="J43" i="14"/>
  <c r="K43" i="14"/>
  <c r="L43" i="14"/>
  <c r="G44" i="14"/>
  <c r="J44" i="14"/>
  <c r="K44" i="14"/>
  <c r="L44" i="14"/>
  <c r="G45" i="14"/>
  <c r="J45" i="14"/>
  <c r="K45" i="14"/>
  <c r="L45" i="14"/>
  <c r="G46" i="14"/>
  <c r="J46" i="14"/>
  <c r="K46" i="14"/>
  <c r="L46" i="14"/>
  <c r="G47" i="14"/>
  <c r="J47" i="14"/>
  <c r="K47" i="14"/>
  <c r="L47" i="14"/>
  <c r="G48" i="14"/>
  <c r="J48" i="14"/>
  <c r="K48" i="14"/>
  <c r="L48" i="14"/>
  <c r="G49" i="14"/>
  <c r="J49" i="14"/>
  <c r="K49" i="14"/>
  <c r="L49" i="14"/>
  <c r="G50" i="14"/>
  <c r="J50" i="14"/>
  <c r="K50" i="14"/>
  <c r="L50" i="14"/>
  <c r="G51" i="14"/>
  <c r="J51" i="14"/>
  <c r="K51" i="14"/>
  <c r="L51" i="14"/>
  <c r="G52" i="14"/>
  <c r="J52" i="14"/>
  <c r="K52" i="14"/>
  <c r="L52" i="14"/>
  <c r="G53" i="14"/>
  <c r="J53" i="14"/>
  <c r="K53" i="14"/>
  <c r="L53" i="14"/>
  <c r="G54" i="14"/>
  <c r="J54" i="14"/>
  <c r="K54" i="14"/>
  <c r="L54" i="14"/>
  <c r="G55" i="14"/>
  <c r="J55" i="14"/>
  <c r="K55" i="14"/>
  <c r="L55" i="14"/>
  <c r="G56" i="14"/>
  <c r="J56" i="14"/>
  <c r="K56" i="14"/>
  <c r="L56" i="14"/>
  <c r="G57" i="14"/>
  <c r="J57" i="14"/>
  <c r="K57" i="14"/>
  <c r="L57" i="14"/>
  <c r="G58" i="14"/>
  <c r="J58" i="14"/>
  <c r="K58" i="14"/>
  <c r="L58" i="14"/>
  <c r="G59" i="14"/>
  <c r="J59" i="14"/>
  <c r="K59" i="14"/>
  <c r="L59" i="14"/>
  <c r="G6" i="14"/>
  <c r="J6" i="14"/>
  <c r="K6" i="14"/>
  <c r="G7" i="14"/>
  <c r="J7" i="14"/>
  <c r="K7" i="14"/>
  <c r="G8" i="14"/>
  <c r="J8" i="14"/>
  <c r="K8" i="14"/>
  <c r="G9" i="14"/>
  <c r="J9" i="14"/>
  <c r="K9" i="14"/>
  <c r="G10" i="14"/>
  <c r="J10" i="14"/>
  <c r="K10" i="14"/>
  <c r="G11" i="14"/>
  <c r="J11" i="14"/>
  <c r="K11" i="14"/>
  <c r="G12" i="14"/>
  <c r="J12" i="14"/>
  <c r="K12" i="14"/>
  <c r="G13" i="14"/>
  <c r="J13" i="14"/>
  <c r="K13" i="14"/>
  <c r="G14" i="14"/>
  <c r="J14" i="14"/>
  <c r="K14" i="14"/>
  <c r="G15" i="14"/>
  <c r="J15" i="14"/>
  <c r="K15" i="14"/>
  <c r="G16" i="14"/>
  <c r="J16" i="14"/>
  <c r="K16" i="14"/>
  <c r="G17" i="14"/>
  <c r="J17" i="14"/>
  <c r="K17" i="14"/>
  <c r="G18" i="14"/>
  <c r="J18" i="14"/>
  <c r="K18" i="14"/>
  <c r="G19" i="14"/>
  <c r="J19" i="14"/>
  <c r="K19" i="14"/>
  <c r="G20" i="14"/>
  <c r="J20" i="14"/>
  <c r="K20" i="14"/>
  <c r="G21" i="14"/>
  <c r="J21" i="14"/>
  <c r="K21" i="14"/>
  <c r="G22" i="14"/>
  <c r="J22" i="14"/>
  <c r="K22" i="14"/>
  <c r="G23" i="14"/>
  <c r="J23" i="14"/>
  <c r="K23" i="14"/>
  <c r="G24" i="14"/>
  <c r="J24" i="14"/>
  <c r="K24" i="14"/>
  <c r="G25" i="14"/>
  <c r="J25" i="14"/>
  <c r="K25" i="14"/>
  <c r="G26" i="14"/>
  <c r="J26" i="14"/>
  <c r="K26" i="14"/>
  <c r="G27" i="14"/>
  <c r="J27" i="14"/>
  <c r="K27" i="14"/>
  <c r="G28" i="14"/>
  <c r="J28" i="14"/>
  <c r="K28" i="14"/>
  <c r="G29" i="14"/>
  <c r="J29" i="14"/>
  <c r="K29" i="14"/>
  <c r="M67" i="13" l="1"/>
  <c r="L68" i="13"/>
  <c r="M68" i="13"/>
  <c r="M69" i="13"/>
  <c r="L70" i="13"/>
  <c r="M70" i="13"/>
  <c r="M71" i="13"/>
  <c r="L72" i="13"/>
  <c r="M72" i="13"/>
  <c r="M73" i="13"/>
  <c r="L74" i="13"/>
  <c r="M74" i="13"/>
  <c r="M75" i="13"/>
  <c r="L76" i="13"/>
  <c r="M76" i="13"/>
  <c r="M77" i="13"/>
  <c r="L78" i="13"/>
  <c r="M78" i="13"/>
  <c r="M79" i="13"/>
  <c r="L80" i="13"/>
  <c r="M80" i="13"/>
  <c r="M81" i="13"/>
  <c r="L82" i="13"/>
  <c r="M82" i="13"/>
  <c r="M83" i="13"/>
  <c r="L84" i="13"/>
  <c r="M84" i="13"/>
  <c r="M85" i="13"/>
  <c r="L86" i="13"/>
  <c r="M86" i="13"/>
  <c r="M87" i="13"/>
  <c r="L88" i="13"/>
  <c r="M88" i="13"/>
  <c r="M89" i="13"/>
  <c r="L90" i="13"/>
  <c r="M90" i="13"/>
  <c r="M65" i="13"/>
  <c r="M40" i="13"/>
  <c r="L41" i="13"/>
  <c r="M41" i="13"/>
  <c r="M42" i="13"/>
  <c r="L43" i="13"/>
  <c r="M43" i="13"/>
  <c r="M44" i="13"/>
  <c r="L45" i="13"/>
  <c r="M45" i="13"/>
  <c r="M46" i="13"/>
  <c r="L47" i="13"/>
  <c r="M47" i="13"/>
  <c r="M48" i="13"/>
  <c r="L49" i="13"/>
  <c r="M49" i="13"/>
  <c r="M50" i="13"/>
  <c r="L51" i="13"/>
  <c r="M51" i="13"/>
  <c r="M52" i="13"/>
  <c r="L53" i="13"/>
  <c r="M53" i="13"/>
  <c r="M54" i="13"/>
  <c r="L55" i="13"/>
  <c r="M55" i="13"/>
  <c r="M56" i="13"/>
  <c r="L57" i="13"/>
  <c r="M57" i="13"/>
  <c r="M58" i="13"/>
  <c r="L59" i="13"/>
  <c r="M59" i="13"/>
  <c r="M60" i="13"/>
  <c r="L61" i="13"/>
  <c r="M61" i="13"/>
  <c r="D13" i="13" l="1"/>
  <c r="F12" i="13"/>
  <c r="O2" i="13"/>
  <c r="L35" i="14" l="1"/>
  <c r="L34" i="14"/>
  <c r="G35" i="14" l="1"/>
  <c r="G34" i="14"/>
  <c r="G5" i="14"/>
  <c r="G4" i="14"/>
  <c r="Q35" i="14" l="1"/>
  <c r="H35" i="14" s="1"/>
  <c r="Q36" i="14"/>
  <c r="H36" i="14" s="1"/>
  <c r="Q37" i="14"/>
  <c r="H37" i="14" s="1"/>
  <c r="Q38" i="14"/>
  <c r="H38" i="14" s="1"/>
  <c r="Q39" i="14"/>
  <c r="H39" i="14" s="1"/>
  <c r="Q40" i="14"/>
  <c r="H40" i="14" s="1"/>
  <c r="Q41" i="14"/>
  <c r="H41" i="14" s="1"/>
  <c r="Q42" i="14"/>
  <c r="H42" i="14" s="1"/>
  <c r="Q43" i="14"/>
  <c r="H43" i="14" s="1"/>
  <c r="Q44" i="14"/>
  <c r="H44" i="14" s="1"/>
  <c r="Q45" i="14"/>
  <c r="H45" i="14" s="1"/>
  <c r="Q46" i="14"/>
  <c r="H46" i="14" s="1"/>
  <c r="Q47" i="14"/>
  <c r="H47" i="14" s="1"/>
  <c r="Q48" i="14"/>
  <c r="H48" i="14" s="1"/>
  <c r="Q49" i="14"/>
  <c r="H49" i="14" s="1"/>
  <c r="Q50" i="14"/>
  <c r="H50" i="14" s="1"/>
  <c r="Q51" i="14"/>
  <c r="H51" i="14" s="1"/>
  <c r="Q52" i="14"/>
  <c r="H52" i="14" s="1"/>
  <c r="Q53" i="14"/>
  <c r="H53" i="14" s="1"/>
  <c r="Q54" i="14"/>
  <c r="H54" i="14" s="1"/>
  <c r="Q55" i="14"/>
  <c r="H55" i="14" s="1"/>
  <c r="Q56" i="14"/>
  <c r="H56" i="14" s="1"/>
  <c r="Q57" i="14"/>
  <c r="H57" i="14" s="1"/>
  <c r="Q58" i="14"/>
  <c r="H58" i="14" s="1"/>
  <c r="Q59" i="14"/>
  <c r="H59" i="14" s="1"/>
  <c r="Q34" i="14"/>
  <c r="H34" i="14" s="1"/>
  <c r="Q6" i="14"/>
  <c r="H6" i="14" s="1"/>
  <c r="Q7" i="14"/>
  <c r="H7" i="14" s="1"/>
  <c r="Q8" i="14"/>
  <c r="H8" i="14" s="1"/>
  <c r="Q9" i="14"/>
  <c r="H9" i="14" s="1"/>
  <c r="Q10" i="14"/>
  <c r="H10" i="14" s="1"/>
  <c r="Q11" i="14"/>
  <c r="H11" i="14" s="1"/>
  <c r="Q12" i="14"/>
  <c r="H12" i="14" s="1"/>
  <c r="Q13" i="14"/>
  <c r="H13" i="14" s="1"/>
  <c r="Q14" i="14"/>
  <c r="H14" i="14" s="1"/>
  <c r="Q15" i="14"/>
  <c r="H15" i="14" s="1"/>
  <c r="Q16" i="14"/>
  <c r="H16" i="14" s="1"/>
  <c r="Q17" i="14"/>
  <c r="H17" i="14" s="1"/>
  <c r="Q18" i="14"/>
  <c r="H18" i="14" s="1"/>
  <c r="Q19" i="14"/>
  <c r="H19" i="14" s="1"/>
  <c r="Q20" i="14"/>
  <c r="H20" i="14" s="1"/>
  <c r="Q21" i="14"/>
  <c r="H21" i="14" s="1"/>
  <c r="Q22" i="14"/>
  <c r="H22" i="14" s="1"/>
  <c r="Q23" i="14"/>
  <c r="H23" i="14" s="1"/>
  <c r="Q24" i="14"/>
  <c r="H24" i="14" s="1"/>
  <c r="Q25" i="14"/>
  <c r="H25" i="14" s="1"/>
  <c r="Q26" i="14"/>
  <c r="H26" i="14" s="1"/>
  <c r="Q27" i="14"/>
  <c r="H27" i="14" s="1"/>
  <c r="Q28" i="14"/>
  <c r="H28" i="14" s="1"/>
  <c r="Q29" i="14"/>
  <c r="H29" i="14" s="1"/>
  <c r="Q4" i="14"/>
  <c r="H4" i="14" s="1"/>
  <c r="Q5" i="14"/>
  <c r="H5" i="14" s="1"/>
  <c r="J4" i="14" l="1"/>
  <c r="K4" i="14"/>
  <c r="J5" i="14"/>
  <c r="K5" i="14"/>
  <c r="J34" i="14"/>
  <c r="K34" i="14"/>
  <c r="J35" i="14"/>
  <c r="K35" i="14"/>
  <c r="B60" i="14"/>
  <c r="C60" i="14"/>
  <c r="E60" i="14"/>
  <c r="L37" i="13"/>
  <c r="M37" i="13"/>
  <c r="M38" i="13"/>
  <c r="L39" i="13"/>
  <c r="M39" i="13"/>
  <c r="L66" i="13"/>
  <c r="M66" i="13"/>
  <c r="B93" i="13"/>
  <c r="C93" i="13"/>
  <c r="D93" i="13"/>
  <c r="E93" i="13"/>
  <c r="J93" i="13"/>
</calcChain>
</file>

<file path=xl/sharedStrings.xml><?xml version="1.0" encoding="utf-8"?>
<sst xmlns="http://schemas.openxmlformats.org/spreadsheetml/2006/main" count="906" uniqueCount="373">
  <si>
    <t>項目名</t>
    <rPh sb="0" eb="2">
      <t>コウモク</t>
    </rPh>
    <rPh sb="2" eb="3">
      <t>メイ</t>
    </rPh>
    <phoneticPr fontId="3"/>
  </si>
  <si>
    <t>内訳表</t>
    <rPh sb="0" eb="2">
      <t>ウチワケ</t>
    </rPh>
    <rPh sb="2" eb="3">
      <t>ヒョウ</t>
    </rPh>
    <phoneticPr fontId="3"/>
  </si>
  <si>
    <t>表示幅</t>
    <rPh sb="0" eb="3">
      <t>ヒョウジハバ</t>
    </rPh>
    <phoneticPr fontId="3"/>
  </si>
  <si>
    <t>ヘダー</t>
    <phoneticPr fontId="3"/>
  </si>
  <si>
    <t>名称1</t>
    <rPh sb="0" eb="2">
      <t>メイショウ</t>
    </rPh>
    <phoneticPr fontId="3"/>
  </si>
  <si>
    <t>名称2</t>
    <rPh sb="0" eb="2">
      <t>メイショウ</t>
    </rPh>
    <phoneticPr fontId="3"/>
  </si>
  <si>
    <t>規格1</t>
    <rPh sb="0" eb="2">
      <t>キカク</t>
    </rPh>
    <phoneticPr fontId="3"/>
  </si>
  <si>
    <t>規格2</t>
    <rPh sb="0" eb="2">
      <t>キカク</t>
    </rPh>
    <phoneticPr fontId="3"/>
  </si>
  <si>
    <t>数量1</t>
    <rPh sb="0" eb="2">
      <t>スウリョウ</t>
    </rPh>
    <phoneticPr fontId="3"/>
  </si>
  <si>
    <t>数量2</t>
    <rPh sb="0" eb="2">
      <t>スウリョウ</t>
    </rPh>
    <phoneticPr fontId="3"/>
  </si>
  <si>
    <t>単位1</t>
    <rPh sb="0" eb="2">
      <t>タンイ</t>
    </rPh>
    <phoneticPr fontId="3"/>
  </si>
  <si>
    <t>単位2</t>
    <rPh sb="0" eb="2">
      <t>タンイ</t>
    </rPh>
    <phoneticPr fontId="3"/>
  </si>
  <si>
    <t>単価1</t>
    <rPh sb="0" eb="2">
      <t>タンカ</t>
    </rPh>
    <phoneticPr fontId="3"/>
  </si>
  <si>
    <t>単価2</t>
    <rPh sb="0" eb="2">
      <t>タンカ</t>
    </rPh>
    <phoneticPr fontId="3"/>
  </si>
  <si>
    <t>金額1</t>
    <rPh sb="0" eb="2">
      <t>キンガク</t>
    </rPh>
    <phoneticPr fontId="3"/>
  </si>
  <si>
    <t>金額2</t>
    <rPh sb="0" eb="2">
      <t>キンガク</t>
    </rPh>
    <phoneticPr fontId="3"/>
  </si>
  <si>
    <t>明細</t>
    <rPh sb="0" eb="2">
      <t>メイサイ</t>
    </rPh>
    <phoneticPr fontId="3"/>
  </si>
  <si>
    <t>内訳表名1</t>
    <rPh sb="0" eb="2">
      <t>ウチワケ</t>
    </rPh>
    <rPh sb="2" eb="3">
      <t>ヒョウ</t>
    </rPh>
    <rPh sb="3" eb="4">
      <t>メイ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</si>
  <si>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</si>
  <si>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</si>
  <si>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</si>
  <si>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</si>
  <si>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</si>
  <si>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</si>
  <si>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</si>
  <si>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</si>
  <si>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</si>
  <si>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</si>
  <si>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</si>
  <si>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</si>
  <si>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</si>
  <si>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</si>
  <si>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</si>
  <si>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</si>
  <si>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</si>
  <si>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</si>
  <si>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</si>
  <si>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</si>
  <si>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</si>
  <si>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</si>
  <si>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X</t>
    <phoneticPr fontId="3"/>
  </si>
  <si>
    <t>Y</t>
    <phoneticPr fontId="3"/>
  </si>
  <si>
    <t>Z</t>
    <phoneticPr fontId="3"/>
  </si>
  <si>
    <t>W</t>
    <phoneticPr fontId="3"/>
  </si>
  <si>
    <t>コード</t>
    <phoneticPr fontId="3"/>
  </si>
  <si>
    <t>明細予備情報1</t>
    <rPh sb="0" eb="2">
      <t>メイサイ</t>
    </rPh>
    <rPh sb="2" eb="4">
      <t>ヨビ</t>
    </rPh>
    <rPh sb="4" eb="6">
      <t>ジョウホウ</t>
    </rPh>
    <phoneticPr fontId="3"/>
  </si>
  <si>
    <t>明細予備情報2</t>
    <rPh sb="0" eb="2">
      <t>メイサイ</t>
    </rPh>
    <rPh sb="2" eb="4">
      <t>ヨビ</t>
    </rPh>
    <rPh sb="4" eb="6">
      <t>ジョウホウ</t>
    </rPh>
    <phoneticPr fontId="3"/>
  </si>
  <si>
    <t>種目1</t>
    <rPh sb="0" eb="2">
      <t>シュモク</t>
    </rPh>
    <phoneticPr fontId="3"/>
  </si>
  <si>
    <t>種目2</t>
    <rPh sb="0" eb="2">
      <t>シュモク</t>
    </rPh>
    <phoneticPr fontId="3"/>
  </si>
  <si>
    <t>形状寸法1</t>
    <rPh sb="0" eb="2">
      <t>ケイジョウ</t>
    </rPh>
    <rPh sb="2" eb="4">
      <t>スンポウ</t>
    </rPh>
    <phoneticPr fontId="3"/>
  </si>
  <si>
    <t>形状寸法2</t>
    <rPh sb="0" eb="2">
      <t>ケイジョウ</t>
    </rPh>
    <rPh sb="2" eb="4">
      <t>スンポウ</t>
    </rPh>
    <phoneticPr fontId="3"/>
  </si>
  <si>
    <t>Q</t>
    <phoneticPr fontId="3"/>
  </si>
  <si>
    <t>数字</t>
    <rPh sb="0" eb="2">
      <t>スウジ</t>
    </rPh>
    <phoneticPr fontId="3"/>
  </si>
  <si>
    <t>×</t>
    <phoneticPr fontId="3"/>
  </si>
  <si>
    <t>○</t>
    <phoneticPr fontId="3"/>
  </si>
  <si>
    <t>×</t>
    <phoneticPr fontId="3"/>
  </si>
  <si>
    <t>B</t>
    <phoneticPr fontId="3"/>
  </si>
  <si>
    <t>E</t>
    <phoneticPr fontId="3"/>
  </si>
  <si>
    <t>特殊な処理</t>
    <rPh sb="0" eb="2">
      <t>トクシュ</t>
    </rPh>
    <rPh sb="3" eb="5">
      <t>ショリ</t>
    </rPh>
    <phoneticPr fontId="3"/>
  </si>
  <si>
    <t>特殊な処理の説明</t>
    <rPh sb="0" eb="2">
      <t>トクシュ</t>
    </rPh>
    <rPh sb="3" eb="5">
      <t>ショリ</t>
    </rPh>
    <rPh sb="6" eb="8">
      <t>セツメイ</t>
    </rPh>
    <phoneticPr fontId="3"/>
  </si>
  <si>
    <t>１または２</t>
    <phoneticPr fontId="3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</si>
  <si>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3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</si>
  <si>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</si>
  <si>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3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</si>
  <si>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3"/>
  </si>
  <si>
    <t>書出シート名</t>
    <rPh sb="0" eb="2">
      <t>カキダ</t>
    </rPh>
    <rPh sb="5" eb="6">
      <t>メイ</t>
    </rPh>
    <phoneticPr fontId="3"/>
  </si>
  <si>
    <t>作成シート名</t>
    <rPh sb="0" eb="2">
      <t>サクセイ</t>
    </rPh>
    <rPh sb="5" eb="6">
      <t>メイ</t>
    </rPh>
    <phoneticPr fontId="3"/>
  </si>
  <si>
    <t>値</t>
    <rPh sb="0" eb="1">
      <t>アタイ</t>
    </rPh>
    <phoneticPr fontId="3"/>
  </si>
  <si>
    <t>１明細当りの行数</t>
    <rPh sb="1" eb="3">
      <t>メイサイ</t>
    </rPh>
    <rPh sb="3" eb="4">
      <t>アタ</t>
    </rPh>
    <rPh sb="6" eb="8">
      <t>ギョウスウ</t>
    </rPh>
    <phoneticPr fontId="3"/>
  </si>
  <si>
    <t>ヘダーの行数</t>
    <rPh sb="4" eb="6">
      <t>ギョウスウ</t>
    </rPh>
    <phoneticPr fontId="3"/>
  </si>
  <si>
    <t>フッターの行数</t>
    <rPh sb="5" eb="7">
      <t>ギョウスウ</t>
    </rPh>
    <phoneticPr fontId="3"/>
  </si>
  <si>
    <t>内訳表</t>
    <phoneticPr fontId="3"/>
  </si>
  <si>
    <t>１ページの明細行数</t>
    <rPh sb="5" eb="7">
      <t>メイサイ</t>
    </rPh>
    <rPh sb="7" eb="9">
      <t>ギョウスウ</t>
    </rPh>
    <phoneticPr fontId="3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</si>
  <si>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3"/>
  </si>
  <si>
    <t>帳票イメージシート名</t>
  </si>
  <si>
    <t>帳票イメージ範囲</t>
  </si>
  <si>
    <t>帳票イメージ</t>
  </si>
  <si>
    <t>行</t>
    <rPh sb="0" eb="1">
      <t>ギョウ</t>
    </rPh>
    <phoneticPr fontId="3"/>
  </si>
  <si>
    <t>行の高さ</t>
    <rPh sb="0" eb="1">
      <t>ギョウ</t>
    </rPh>
    <rPh sb="2" eb="3">
      <t>タカ</t>
    </rPh>
    <phoneticPr fontId="3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</si>
  <si>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</si>
  <si>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3"/>
  </si>
  <si>
    <t>ヘダー開始列</t>
    <rPh sb="3" eb="5">
      <t>カイシ</t>
    </rPh>
    <rPh sb="5" eb="6">
      <t>レツ</t>
    </rPh>
    <phoneticPr fontId="3"/>
  </si>
  <si>
    <t>明細開始列</t>
    <rPh sb="0" eb="2">
      <t>メイサイ</t>
    </rPh>
    <rPh sb="2" eb="4">
      <t>カイシ</t>
    </rPh>
    <rPh sb="4" eb="5">
      <t>レツ</t>
    </rPh>
    <phoneticPr fontId="3"/>
  </si>
  <si>
    <t>A</t>
    <phoneticPr fontId="3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</si>
  <si>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3"/>
  </si>
  <si>
    <t>書出しシート明細項目の書出し列</t>
    <rPh sb="6" eb="8">
      <t>メイサイ</t>
    </rPh>
    <phoneticPr fontId="3"/>
  </si>
  <si>
    <t>ｺｰﾄﾞ1</t>
    <phoneticPr fontId="3"/>
  </si>
  <si>
    <t>ｺｰﾄﾞ2</t>
    <phoneticPr fontId="3"/>
  </si>
  <si>
    <t>ｺｰﾄﾞ1</t>
    <phoneticPr fontId="3"/>
  </si>
  <si>
    <t>J</t>
    <phoneticPr fontId="3"/>
  </si>
  <si>
    <t>単価</t>
    <rPh sb="0" eb="2">
      <t>タンカ</t>
    </rPh>
    <phoneticPr fontId="3"/>
  </si>
  <si>
    <t>コード+表内ページ</t>
    <rPh sb="4" eb="6">
      <t>ヒョウナイ</t>
    </rPh>
    <phoneticPr fontId="3"/>
  </si>
  <si>
    <t>-</t>
    <phoneticPr fontId="3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</si>
  <si>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3"/>
  </si>
  <si>
    <t>計算+変更合計</t>
    <rPh sb="0" eb="2">
      <t>ケイサン</t>
    </rPh>
    <rPh sb="3" eb="5">
      <t>ヘンコウ</t>
    </rPh>
    <rPh sb="5" eb="7">
      <t>ゴウケイ</t>
    </rPh>
    <phoneticPr fontId="3"/>
  </si>
  <si>
    <t>文字列</t>
    <rPh sb="0" eb="3">
      <t>モジレツ</t>
    </rPh>
    <phoneticPr fontId="3"/>
  </si>
  <si>
    <t>×</t>
    <phoneticPr fontId="3"/>
  </si>
  <si>
    <t>文字列合計</t>
    <rPh sb="0" eb="3">
      <t>モジレツ</t>
    </rPh>
    <rPh sb="3" eb="5">
      <t>ゴウケイ</t>
    </rPh>
    <phoneticPr fontId="3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</si>
  <si>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3"/>
  </si>
  <si>
    <t>単価表</t>
    <rPh sb="0" eb="2">
      <t>タンカ</t>
    </rPh>
    <phoneticPr fontId="3"/>
  </si>
  <si>
    <t>表題数量1</t>
    <rPh sb="0" eb="2">
      <t>ヒョウダイ</t>
    </rPh>
    <rPh sb="2" eb="4">
      <t>スウリョウ</t>
    </rPh>
    <phoneticPr fontId="3"/>
  </si>
  <si>
    <t>表題数量2</t>
    <rPh sb="0" eb="2">
      <t>ヒョウダイ</t>
    </rPh>
    <rPh sb="2" eb="4">
      <t>スウリョウ</t>
    </rPh>
    <phoneticPr fontId="3"/>
  </si>
  <si>
    <t>算定数量1</t>
    <rPh sb="0" eb="2">
      <t>サンテイ</t>
    </rPh>
    <rPh sb="2" eb="4">
      <t>スウリョウ</t>
    </rPh>
    <phoneticPr fontId="3"/>
  </si>
  <si>
    <t>算定数量2</t>
    <rPh sb="0" eb="2">
      <t>サンテイ</t>
    </rPh>
    <rPh sb="2" eb="4">
      <t>スウリョウ</t>
    </rPh>
    <phoneticPr fontId="3"/>
  </si>
  <si>
    <t>単位当り</t>
    <rPh sb="0" eb="2">
      <t>タンイ</t>
    </rPh>
    <rPh sb="2" eb="3">
      <t>アタ</t>
    </rPh>
    <phoneticPr fontId="3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</si>
  <si>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</si>
  <si>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</si>
  <si>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3"/>
  </si>
  <si>
    <t>算定単位1</t>
    <rPh sb="0" eb="2">
      <t>サンテイ</t>
    </rPh>
    <rPh sb="2" eb="4">
      <t>タンイ</t>
    </rPh>
    <phoneticPr fontId="3"/>
  </si>
  <si>
    <t>算定単位2</t>
    <rPh sb="0" eb="2">
      <t>サンテイ</t>
    </rPh>
    <rPh sb="2" eb="4">
      <t>タンイ</t>
    </rPh>
    <phoneticPr fontId="3"/>
  </si>
  <si>
    <t>H</t>
    <phoneticPr fontId="3"/>
  </si>
  <si>
    <t>ヘダー項目で指定された単位</t>
    <rPh sb="3" eb="5">
      <t>コウモク</t>
    </rPh>
    <rPh sb="6" eb="8">
      <t>シテイ</t>
    </rPh>
    <rPh sb="11" eb="13">
      <t>タンイ</t>
    </rPh>
    <phoneticPr fontId="3"/>
  </si>
  <si>
    <t>F</t>
    <phoneticPr fontId="3"/>
  </si>
  <si>
    <t>N</t>
    <phoneticPr fontId="3"/>
  </si>
  <si>
    <t>表末行数</t>
    <rPh sb="0" eb="1">
      <t>ヒョウ</t>
    </rPh>
    <rPh sb="1" eb="2">
      <t>マツ</t>
    </rPh>
    <rPh sb="2" eb="4">
      <t>ギョウスウ</t>
    </rPh>
    <phoneticPr fontId="3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</si>
  <si>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3"/>
  </si>
  <si>
    <t>単位当り1</t>
    <rPh sb="0" eb="2">
      <t>タンイ</t>
    </rPh>
    <rPh sb="2" eb="3">
      <t>アタ</t>
    </rPh>
    <phoneticPr fontId="3"/>
  </si>
  <si>
    <t>計算+変更算定</t>
    <rPh sb="0" eb="2">
      <t>ケイサン</t>
    </rPh>
    <rPh sb="3" eb="5">
      <t>ヘンコウ</t>
    </rPh>
    <rPh sb="5" eb="7">
      <t>サンテイ</t>
    </rPh>
    <phoneticPr fontId="3"/>
  </si>
  <si>
    <t>１または２+算定単位合計</t>
    <rPh sb="6" eb="8">
      <t>サンテイ</t>
    </rPh>
    <rPh sb="8" eb="10">
      <t>タンイ</t>
    </rPh>
    <rPh sb="10" eb="12">
      <t>ゴウケイ</t>
    </rPh>
    <phoneticPr fontId="3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</si>
  <si>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3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</si>
  <si>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3"/>
  </si>
  <si>
    <t>計算+変更合計+単位当</t>
    <rPh sb="0" eb="2">
      <t>ケイサン</t>
    </rPh>
    <rPh sb="3" eb="5">
      <t>ヘンコウ</t>
    </rPh>
    <rPh sb="5" eb="7">
      <t>ゴウケイ</t>
    </rPh>
    <phoneticPr fontId="3"/>
  </si>
  <si>
    <t>計算+当初合計</t>
    <rPh sb="0" eb="2">
      <t>ケイサン</t>
    </rPh>
    <rPh sb="3" eb="5">
      <t>トウショ</t>
    </rPh>
    <rPh sb="5" eb="7">
      <t>ゴウケイ</t>
    </rPh>
    <phoneticPr fontId="3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</si>
  <si>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3"/>
  </si>
  <si>
    <t>当初単価</t>
    <rPh sb="0" eb="2">
      <t>トウショ</t>
    </rPh>
    <rPh sb="2" eb="4">
      <t>タンカ</t>
    </rPh>
    <phoneticPr fontId="3"/>
  </si>
  <si>
    <t>変更単価</t>
    <rPh sb="0" eb="2">
      <t>ヘンコウ</t>
    </rPh>
    <rPh sb="2" eb="4">
      <t>タンカ</t>
    </rPh>
    <phoneticPr fontId="3"/>
  </si>
  <si>
    <t>計算+当初算定</t>
    <rPh sb="0" eb="2">
      <t>ケイサン</t>
    </rPh>
    <rPh sb="3" eb="5">
      <t>トウショ</t>
    </rPh>
    <rPh sb="5" eb="7">
      <t>サンテイ</t>
    </rPh>
    <phoneticPr fontId="3"/>
  </si>
  <si>
    <t>明細区分1</t>
    <rPh sb="0" eb="2">
      <t>メイサイ</t>
    </rPh>
    <rPh sb="2" eb="4">
      <t>クブン</t>
    </rPh>
    <phoneticPr fontId="3"/>
  </si>
  <si>
    <t>明細区分2</t>
    <rPh sb="0" eb="2">
      <t>メイサイ</t>
    </rPh>
    <rPh sb="2" eb="4">
      <t>クブン</t>
    </rPh>
    <phoneticPr fontId="3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</si>
  <si>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3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</si>
  <si>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3"/>
  </si>
  <si>
    <t>1工種別内訳ファイル書出</t>
    <phoneticPr fontId="3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</si>
  <si>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</si>
  <si>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</si>
  <si>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3"/>
  </si>
  <si>
    <t>R</t>
    <phoneticPr fontId="3"/>
  </si>
  <si>
    <t>W</t>
    <phoneticPr fontId="3"/>
  </si>
  <si>
    <t>P</t>
    <phoneticPr fontId="3"/>
  </si>
  <si>
    <t>V</t>
    <phoneticPr fontId="3"/>
  </si>
  <si>
    <t>C</t>
    <phoneticPr fontId="3"/>
  </si>
  <si>
    <t>D</t>
    <phoneticPr fontId="3"/>
  </si>
  <si>
    <t>G</t>
    <phoneticPr fontId="3"/>
  </si>
  <si>
    <t>I</t>
    <phoneticPr fontId="3"/>
  </si>
  <si>
    <t>K</t>
    <phoneticPr fontId="3"/>
  </si>
  <si>
    <t>L</t>
    <phoneticPr fontId="3"/>
  </si>
  <si>
    <t>M</t>
    <phoneticPr fontId="3"/>
  </si>
  <si>
    <t>O</t>
    <phoneticPr fontId="3"/>
  </si>
  <si>
    <t>S</t>
    <phoneticPr fontId="3"/>
  </si>
  <si>
    <t>T</t>
    <phoneticPr fontId="3"/>
  </si>
  <si>
    <t>U</t>
    <phoneticPr fontId="3"/>
  </si>
  <si>
    <t>X</t>
    <phoneticPr fontId="3"/>
  </si>
  <si>
    <t>Y</t>
    <phoneticPr fontId="3"/>
  </si>
  <si>
    <t>Z</t>
    <phoneticPr fontId="3"/>
  </si>
  <si>
    <t>単価表</t>
    <rPh sb="0" eb="2">
      <t>タンカ</t>
    </rPh>
    <rPh sb="2" eb="3">
      <t>ヒョウ</t>
    </rPh>
    <phoneticPr fontId="3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</si>
  <si>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3"/>
  </si>
  <si>
    <t>書出しデータ</t>
    <rPh sb="0" eb="2">
      <t>カキダ</t>
    </rPh>
    <phoneticPr fontId="3"/>
  </si>
  <si>
    <t>帳票イメージ</t>
    <rPh sb="0" eb="2">
      <t>チョウヒョウ</t>
    </rPh>
    <phoneticPr fontId="3"/>
  </si>
  <si>
    <t>規格</t>
    <rPh sb="0" eb="2">
      <t>キカク</t>
    </rPh>
    <phoneticPr fontId="3"/>
  </si>
  <si>
    <t>単価表名</t>
    <rPh sb="0" eb="2">
      <t>タンカ</t>
    </rPh>
    <rPh sb="2" eb="3">
      <t>ヒョウ</t>
    </rPh>
    <rPh sb="3" eb="4">
      <t>メイ</t>
    </rPh>
    <phoneticPr fontId="3"/>
  </si>
  <si>
    <t>算定数量</t>
    <rPh sb="0" eb="2">
      <t>サンテイ</t>
    </rPh>
    <rPh sb="2" eb="4">
      <t>スウリョウ</t>
    </rPh>
    <phoneticPr fontId="3"/>
  </si>
  <si>
    <t>×</t>
    <phoneticPr fontId="3"/>
  </si>
  <si>
    <t>○</t>
    <phoneticPr fontId="3"/>
  </si>
  <si>
    <t>算定単位</t>
    <rPh sb="0" eb="2">
      <t>サンテイ</t>
    </rPh>
    <rPh sb="2" eb="4">
      <t>タンイ</t>
    </rPh>
    <phoneticPr fontId="3"/>
  </si>
  <si>
    <t>備考1</t>
    <rPh sb="0" eb="2">
      <t>ビコウ</t>
    </rPh>
    <phoneticPr fontId="3"/>
  </si>
  <si>
    <t>備考2</t>
    <rPh sb="0" eb="2">
      <t>ビコウ</t>
    </rPh>
    <phoneticPr fontId="3"/>
  </si>
  <si>
    <t>明細備考2</t>
    <rPh sb="0" eb="2">
      <t>メイサイ</t>
    </rPh>
    <rPh sb="2" eb="4">
      <t>ビコウ</t>
    </rPh>
    <phoneticPr fontId="3"/>
  </si>
  <si>
    <t>明細備考</t>
    <rPh sb="0" eb="2">
      <t>メイサイ</t>
    </rPh>
    <rPh sb="2" eb="4">
      <t>ビコウ</t>
    </rPh>
    <phoneticPr fontId="3"/>
  </si>
  <si>
    <t>備考</t>
    <rPh sb="0" eb="2">
      <t>ビコウ</t>
    </rPh>
    <phoneticPr fontId="3"/>
  </si>
  <si>
    <t>１または２</t>
    <phoneticPr fontId="3"/>
  </si>
  <si>
    <t>文字列単位当</t>
    <rPh sb="0" eb="3">
      <t>モジレツ</t>
    </rPh>
    <rPh sb="3" eb="5">
      <t>タンイ</t>
    </rPh>
    <rPh sb="5" eb="6">
      <t>アタ</t>
    </rPh>
    <phoneticPr fontId="3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</si>
  <si>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</si>
  <si>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3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</si>
  <si>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3"/>
  </si>
  <si>
    <t>AI</t>
    <phoneticPr fontId="3"/>
  </si>
  <si>
    <t>AE</t>
    <phoneticPr fontId="3"/>
  </si>
  <si>
    <t>０非表示</t>
  </si>
  <si>
    <t>単位</t>
    <rPh sb="0" eb="2">
      <t>タンイ</t>
    </rPh>
    <phoneticPr fontId="3"/>
  </si>
  <si>
    <t>資料</t>
    <rPh sb="0" eb="2">
      <t>シリョウ</t>
    </rPh>
    <phoneticPr fontId="3"/>
  </si>
  <si>
    <t>採用単価名</t>
    <rPh sb="0" eb="2">
      <t>サイヨウ</t>
    </rPh>
    <rPh sb="2" eb="4">
      <t>タンカ</t>
    </rPh>
    <rPh sb="4" eb="5">
      <t>メイ</t>
    </rPh>
    <phoneticPr fontId="3"/>
  </si>
  <si>
    <t>採用単価種類</t>
    <rPh sb="0" eb="2">
      <t>サイヨウ</t>
    </rPh>
    <rPh sb="2" eb="4">
      <t>タンカ</t>
    </rPh>
    <rPh sb="4" eb="6">
      <t>シュルイ</t>
    </rPh>
    <phoneticPr fontId="3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</si>
  <si>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3"/>
  </si>
  <si>
    <t>１または２</t>
    <phoneticPr fontId="3"/>
  </si>
  <si>
    <t>階層の深さ</t>
    <rPh sb="0" eb="2">
      <t>カイソウ</t>
    </rPh>
    <rPh sb="3" eb="4">
      <t>フカ</t>
    </rPh>
    <phoneticPr fontId="3"/>
  </si>
  <si>
    <t>工事価格1</t>
    <rPh sb="0" eb="2">
      <t>コウジ</t>
    </rPh>
    <rPh sb="2" eb="4">
      <t>カカク</t>
    </rPh>
    <phoneticPr fontId="3"/>
  </si>
  <si>
    <t>工事価格</t>
    <rPh sb="0" eb="2">
      <t>コウジ</t>
    </rPh>
    <rPh sb="2" eb="4">
      <t>カカク</t>
    </rPh>
    <phoneticPr fontId="3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</si>
  <si>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3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</si>
  <si>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3"/>
  </si>
  <si>
    <t>1頁目１ページの明細行数</t>
    <rPh sb="1" eb="3">
      <t>ページメ</t>
    </rPh>
    <rPh sb="8" eb="10">
      <t>メイサイ</t>
    </rPh>
    <rPh sb="10" eb="12">
      <t>ギョウスウ</t>
    </rPh>
    <phoneticPr fontId="3"/>
  </si>
  <si>
    <t>コード表示区分</t>
    <rPh sb="3" eb="5">
      <t>ヒョウジ</t>
    </rPh>
    <rPh sb="5" eb="7">
      <t>クブン</t>
    </rPh>
    <phoneticPr fontId="3"/>
  </si>
  <si>
    <t>環境版区分</t>
    <rPh sb="0" eb="2">
      <t>カンキョウ</t>
    </rPh>
    <rPh sb="2" eb="3">
      <t>バン</t>
    </rPh>
    <rPh sb="3" eb="5">
      <t>クブン</t>
    </rPh>
    <phoneticPr fontId="3"/>
  </si>
  <si>
    <t>工事場所</t>
    <rPh sb="0" eb="2">
      <t>コウジ</t>
    </rPh>
    <rPh sb="2" eb="4">
      <t>バショ</t>
    </rPh>
    <phoneticPr fontId="3"/>
  </si>
  <si>
    <t>工事場所1</t>
    <rPh sb="0" eb="2">
      <t>コウジ</t>
    </rPh>
    <rPh sb="2" eb="4">
      <t>バショ</t>
    </rPh>
    <phoneticPr fontId="3"/>
  </si>
  <si>
    <t>×</t>
    <phoneticPr fontId="3"/>
  </si>
  <si>
    <t>工事名称</t>
    <rPh sb="0" eb="2">
      <t>コウジ</t>
    </rPh>
    <rPh sb="2" eb="4">
      <t>メイショウ</t>
    </rPh>
    <phoneticPr fontId="3"/>
  </si>
  <si>
    <t>初ページ</t>
    <rPh sb="0" eb="1">
      <t>ショ</t>
    </rPh>
    <phoneticPr fontId="3"/>
  </si>
  <si>
    <t>1ページ目のみ出力</t>
    <rPh sb="4" eb="5">
      <t>メ</t>
    </rPh>
    <rPh sb="7" eb="9">
      <t>シュツリョク</t>
    </rPh>
    <phoneticPr fontId="3"/>
  </si>
  <si>
    <t>工事名1</t>
    <rPh sb="0" eb="2">
      <t>コウジ</t>
    </rPh>
    <rPh sb="2" eb="3">
      <t>メイ</t>
    </rPh>
    <phoneticPr fontId="3"/>
  </si>
  <si>
    <t>種目　変更</t>
    <rPh sb="0" eb="2">
      <t>シュモク</t>
    </rPh>
    <rPh sb="3" eb="5">
      <t>ヘンコウ</t>
    </rPh>
    <phoneticPr fontId="3"/>
  </si>
  <si>
    <t>数量　変更</t>
    <rPh sb="0" eb="2">
      <t>スウリョウ</t>
    </rPh>
    <rPh sb="3" eb="5">
      <t>ヘンコウ</t>
    </rPh>
    <phoneticPr fontId="3"/>
  </si>
  <si>
    <t>単位　変更</t>
    <rPh sb="0" eb="2">
      <t>タンイ</t>
    </rPh>
    <rPh sb="3" eb="5">
      <t>ヘンコウ</t>
    </rPh>
    <phoneticPr fontId="3"/>
  </si>
  <si>
    <t>単価　変更</t>
    <rPh sb="0" eb="2">
      <t>タンカ</t>
    </rPh>
    <rPh sb="3" eb="5">
      <t>ヘンコウ</t>
    </rPh>
    <phoneticPr fontId="3"/>
  </si>
  <si>
    <t>金額　変更</t>
    <rPh sb="0" eb="2">
      <t>キンガク</t>
    </rPh>
    <rPh sb="3" eb="5">
      <t>ヘンコウ</t>
    </rPh>
    <phoneticPr fontId="3"/>
  </si>
  <si>
    <t>共通仮設費行出力</t>
  </si>
  <si>
    <t>C</t>
    <phoneticPr fontId="3"/>
  </si>
  <si>
    <t>I</t>
    <phoneticPr fontId="3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</si>
  <si>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3"/>
  </si>
  <si>
    <t>値の数値によって02列(B列)目以降の列の結合をします。
例　階層の深さ3のときE,F,G,H列の結合
　　階層の深さ1のとき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9" eb="30">
      <t>レイ</t>
    </rPh>
    <rPh sb="31" eb="33">
      <t>カイソウ</t>
    </rPh>
    <rPh sb="34" eb="35">
      <t>フカ</t>
    </rPh>
    <rPh sb="47" eb="48">
      <t>レツ</t>
    </rPh>
    <rPh sb="49" eb="51">
      <t>ケツゴウ</t>
    </rPh>
    <rPh sb="54" eb="56">
      <t>カイソウ</t>
    </rPh>
    <rPh sb="57" eb="58">
      <t>フカ</t>
    </rPh>
    <rPh sb="78" eb="79">
      <t>レツ</t>
    </rPh>
    <rPh sb="80" eb="82">
      <t>ケツゴウ</t>
    </rPh>
    <phoneticPr fontId="3"/>
  </si>
  <si>
    <t>数　量</t>
    <rPh sb="0" eb="1">
      <t>カズ</t>
    </rPh>
    <rPh sb="2" eb="3">
      <t>リョウ</t>
    </rPh>
    <phoneticPr fontId="3"/>
  </si>
  <si>
    <t>単　価</t>
  </si>
  <si>
    <t>金　額</t>
    <rPh sb="0" eb="1">
      <t>キン</t>
    </rPh>
    <rPh sb="2" eb="3">
      <t>ガク</t>
    </rPh>
    <phoneticPr fontId="3"/>
  </si>
  <si>
    <t>摘　要</t>
    <rPh sb="0" eb="1">
      <t>テキ</t>
    </rPh>
    <rPh sb="2" eb="3">
      <t>ヨウ</t>
    </rPh>
    <phoneticPr fontId="3"/>
  </si>
  <si>
    <t>V</t>
    <phoneticPr fontId="3"/>
  </si>
  <si>
    <t>W</t>
    <phoneticPr fontId="3"/>
  </si>
  <si>
    <t>X</t>
    <phoneticPr fontId="3"/>
  </si>
  <si>
    <t>工期</t>
    <rPh sb="0" eb="2">
      <t>コウキ</t>
    </rPh>
    <phoneticPr fontId="3"/>
  </si>
  <si>
    <t>P</t>
    <phoneticPr fontId="3"/>
  </si>
  <si>
    <t>Ｆ</t>
    <phoneticPr fontId="3"/>
  </si>
  <si>
    <t>名　　称</t>
    <rPh sb="0" eb="1">
      <t>ナ</t>
    </rPh>
    <rPh sb="3" eb="4">
      <t>ショウ</t>
    </rPh>
    <phoneticPr fontId="3"/>
  </si>
  <si>
    <t>合　計</t>
    <rPh sb="0" eb="1">
      <t>ゴウ</t>
    </rPh>
    <rPh sb="2" eb="3">
      <t>ケイ</t>
    </rPh>
    <phoneticPr fontId="3"/>
  </si>
  <si>
    <t>R</t>
    <phoneticPr fontId="3"/>
  </si>
  <si>
    <t>S</t>
    <phoneticPr fontId="3"/>
  </si>
  <si>
    <t>合計</t>
    <rPh sb="0" eb="1">
      <t>ゴウ</t>
    </rPh>
    <rPh sb="1" eb="2">
      <t>ケイ</t>
    </rPh>
    <phoneticPr fontId="3"/>
  </si>
  <si>
    <t>Ｆ</t>
    <phoneticPr fontId="3"/>
  </si>
  <si>
    <t>A</t>
    <phoneticPr fontId="3"/>
  </si>
  <si>
    <t>N</t>
    <phoneticPr fontId="3"/>
  </si>
  <si>
    <t>AC</t>
    <phoneticPr fontId="3"/>
  </si>
  <si>
    <t>L</t>
    <phoneticPr fontId="3"/>
  </si>
  <si>
    <t>F</t>
    <phoneticPr fontId="3"/>
  </si>
  <si>
    <t>U</t>
    <phoneticPr fontId="3"/>
  </si>
  <si>
    <t>AE</t>
    <phoneticPr fontId="3"/>
  </si>
  <si>
    <t>AS</t>
    <phoneticPr fontId="3"/>
  </si>
  <si>
    <t>AQ</t>
    <phoneticPr fontId="3"/>
  </si>
  <si>
    <t>BD</t>
    <phoneticPr fontId="3"/>
  </si>
  <si>
    <t>AO</t>
    <phoneticPr fontId="3"/>
  </si>
  <si>
    <t>BC</t>
    <phoneticPr fontId="3"/>
  </si>
  <si>
    <t>C</t>
    <phoneticPr fontId="3"/>
  </si>
  <si>
    <t>R</t>
    <phoneticPr fontId="3"/>
  </si>
  <si>
    <t>AM</t>
    <phoneticPr fontId="3"/>
  </si>
  <si>
    <t>AJ</t>
    <phoneticPr fontId="3"/>
  </si>
  <si>
    <t>AN</t>
    <phoneticPr fontId="3"/>
  </si>
  <si>
    <t>BB</t>
    <phoneticPr fontId="3"/>
  </si>
  <si>
    <t>AK</t>
    <phoneticPr fontId="3"/>
  </si>
  <si>
    <t>AI</t>
    <phoneticPr fontId="3"/>
  </si>
  <si>
    <t>W</t>
    <phoneticPr fontId="3"/>
  </si>
  <si>
    <t>AZ</t>
    <phoneticPr fontId="3"/>
  </si>
  <si>
    <t>BS</t>
    <phoneticPr fontId="3"/>
  </si>
  <si>
    <t>BL</t>
    <phoneticPr fontId="3"/>
  </si>
  <si>
    <t>T</t>
    <phoneticPr fontId="3"/>
  </si>
  <si>
    <t>D</t>
    <phoneticPr fontId="3"/>
  </si>
  <si>
    <t>AL</t>
    <phoneticPr fontId="3"/>
  </si>
  <si>
    <t>BE</t>
    <phoneticPr fontId="3"/>
  </si>
  <si>
    <t>BJ</t>
    <phoneticPr fontId="3"/>
  </si>
  <si>
    <t>BG</t>
    <phoneticPr fontId="3"/>
  </si>
  <si>
    <t>AR</t>
    <phoneticPr fontId="3"/>
  </si>
  <si>
    <t>BK</t>
    <phoneticPr fontId="3"/>
  </si>
  <si>
    <t>BH</t>
    <phoneticPr fontId="3"/>
  </si>
  <si>
    <t>BF</t>
    <phoneticPr fontId="3"/>
  </si>
  <si>
    <t>A31:N60</t>
    <phoneticPr fontId="3"/>
  </si>
  <si>
    <t>O</t>
    <phoneticPr fontId="3"/>
  </si>
  <si>
    <t>L</t>
    <phoneticPr fontId="3"/>
  </si>
  <si>
    <t>T</t>
    <phoneticPr fontId="3"/>
  </si>
  <si>
    <t>A1:N30</t>
    <phoneticPr fontId="3"/>
  </si>
  <si>
    <t>L</t>
    <phoneticPr fontId="3"/>
  </si>
  <si>
    <t>AN</t>
    <phoneticPr fontId="3"/>
  </si>
  <si>
    <t>BL</t>
    <phoneticPr fontId="3"/>
  </si>
  <si>
    <t>BG</t>
    <phoneticPr fontId="3"/>
  </si>
  <si>
    <t>CD</t>
    <phoneticPr fontId="3"/>
  </si>
  <si>
    <t>BA</t>
    <phoneticPr fontId="3"/>
  </si>
  <si>
    <t>BX</t>
    <phoneticPr fontId="3"/>
  </si>
  <si>
    <t>AT</t>
    <phoneticPr fontId="3"/>
  </si>
  <si>
    <t>BR</t>
    <phoneticPr fontId="3"/>
  </si>
  <si>
    <t>AO</t>
    <phoneticPr fontId="3"/>
  </si>
  <si>
    <t>BM</t>
    <phoneticPr fontId="3"/>
  </si>
  <si>
    <t>AZ</t>
    <phoneticPr fontId="3"/>
  </si>
  <si>
    <t>BW</t>
    <phoneticPr fontId="3"/>
  </si>
  <si>
    <t>AQ</t>
    <phoneticPr fontId="3"/>
  </si>
  <si>
    <t>BO</t>
    <phoneticPr fontId="3"/>
  </si>
  <si>
    <t>AR</t>
    <phoneticPr fontId="3"/>
  </si>
  <si>
    <t>BP</t>
    <phoneticPr fontId="3"/>
  </si>
  <si>
    <t>AX</t>
    <phoneticPr fontId="3"/>
  </si>
  <si>
    <t>BU</t>
    <phoneticPr fontId="3"/>
  </si>
  <si>
    <t>AY</t>
    <phoneticPr fontId="3"/>
  </si>
  <si>
    <t>BV</t>
    <phoneticPr fontId="3"/>
  </si>
  <si>
    <t>AM</t>
    <phoneticPr fontId="3"/>
  </si>
  <si>
    <t>A</t>
    <phoneticPr fontId="3"/>
  </si>
  <si>
    <t>P</t>
    <phoneticPr fontId="3"/>
  </si>
  <si>
    <t>N</t>
    <phoneticPr fontId="3"/>
  </si>
  <si>
    <t>AC</t>
    <phoneticPr fontId="3"/>
  </si>
  <si>
    <t>L</t>
    <phoneticPr fontId="3"/>
  </si>
  <si>
    <t>AA</t>
    <phoneticPr fontId="3"/>
  </si>
  <si>
    <t>F</t>
    <phoneticPr fontId="3"/>
  </si>
  <si>
    <t>U</t>
    <phoneticPr fontId="3"/>
  </si>
  <si>
    <t>AE</t>
    <phoneticPr fontId="3"/>
  </si>
  <si>
    <t>AS</t>
    <phoneticPr fontId="3"/>
  </si>
  <si>
    <t>AQ</t>
    <phoneticPr fontId="3"/>
  </si>
  <si>
    <t>BD</t>
    <phoneticPr fontId="3"/>
  </si>
  <si>
    <t>AF</t>
    <phoneticPr fontId="3"/>
  </si>
  <si>
    <t>AT</t>
    <phoneticPr fontId="3"/>
  </si>
  <si>
    <t>AO</t>
    <phoneticPr fontId="3"/>
  </si>
  <si>
    <t>BC</t>
    <phoneticPr fontId="3"/>
  </si>
  <si>
    <t>C</t>
    <phoneticPr fontId="3"/>
  </si>
  <si>
    <t>R</t>
    <phoneticPr fontId="3"/>
  </si>
  <si>
    <t>AG</t>
    <phoneticPr fontId="3"/>
  </si>
  <si>
    <t>AU</t>
    <phoneticPr fontId="3"/>
  </si>
  <si>
    <t>AH</t>
    <phoneticPr fontId="3"/>
  </si>
  <si>
    <t>AV</t>
    <phoneticPr fontId="3"/>
  </si>
  <si>
    <t>AM</t>
    <phoneticPr fontId="3"/>
  </si>
  <si>
    <t>BA</t>
    <phoneticPr fontId="3"/>
  </si>
  <si>
    <t>AJ</t>
    <phoneticPr fontId="3"/>
  </si>
  <si>
    <t>AX</t>
    <phoneticPr fontId="3"/>
  </si>
  <si>
    <t>AN</t>
    <phoneticPr fontId="3"/>
  </si>
  <si>
    <t>BB</t>
    <phoneticPr fontId="3"/>
  </si>
  <si>
    <t>-</t>
    <phoneticPr fontId="3"/>
  </si>
  <si>
    <t>AK</t>
    <phoneticPr fontId="3"/>
  </si>
  <si>
    <t>AY</t>
    <phoneticPr fontId="3"/>
  </si>
  <si>
    <t>AI</t>
    <phoneticPr fontId="3"/>
  </si>
  <si>
    <t>AW</t>
    <phoneticPr fontId="3"/>
  </si>
  <si>
    <t>AO</t>
    <phoneticPr fontId="3"/>
  </si>
  <si>
    <t>○</t>
    <phoneticPr fontId="3"/>
  </si>
  <si>
    <t>BC</t>
    <phoneticPr fontId="3"/>
  </si>
  <si>
    <t>工　事　設　計　書</t>
    <rPh sb="0" eb="1">
      <t>コウ</t>
    </rPh>
    <rPh sb="2" eb="3">
      <t>コト</t>
    </rPh>
    <rPh sb="4" eb="5">
      <t>セツ</t>
    </rPh>
    <rPh sb="6" eb="7">
      <t>ケイ</t>
    </rPh>
    <rPh sb="8" eb="9">
      <t>ショ</t>
    </rPh>
    <phoneticPr fontId="3"/>
  </si>
  <si>
    <t>工事番号</t>
    <phoneticPr fontId="3"/>
  </si>
  <si>
    <t>主　管</t>
    <phoneticPr fontId="3"/>
  </si>
  <si>
    <t>設計</t>
    <rPh sb="0" eb="2">
      <t>セッケイ</t>
    </rPh>
    <phoneticPr fontId="3"/>
  </si>
  <si>
    <t>工事名</t>
    <rPh sb="0" eb="2">
      <t>コウジ</t>
    </rPh>
    <rPh sb="2" eb="3">
      <t>メイ</t>
    </rPh>
    <phoneticPr fontId="3"/>
  </si>
  <si>
    <t>予算科目</t>
    <rPh sb="0" eb="2">
      <t>ヨサン</t>
    </rPh>
    <rPh sb="2" eb="4">
      <t>カモク</t>
    </rPh>
    <phoneticPr fontId="3"/>
  </si>
  <si>
    <t>施工理由</t>
    <rPh sb="0" eb="2">
      <t>セコウ</t>
    </rPh>
    <rPh sb="2" eb="4">
      <t>リユウ</t>
    </rPh>
    <phoneticPr fontId="3"/>
  </si>
  <si>
    <t>工事価格計</t>
    <rPh sb="0" eb="2">
      <t>コウジ</t>
    </rPh>
    <rPh sb="2" eb="4">
      <t>カカク</t>
    </rPh>
    <rPh sb="4" eb="5">
      <t>ケイ</t>
    </rPh>
    <phoneticPr fontId="3"/>
  </si>
  <si>
    <t>契約保証費</t>
    <rPh sb="0" eb="2">
      <t>ケイヤク</t>
    </rPh>
    <rPh sb="2" eb="4">
      <t>ホショウ</t>
    </rPh>
    <rPh sb="4" eb="5">
      <t>ヒ</t>
    </rPh>
    <phoneticPr fontId="3"/>
  </si>
  <si>
    <t>契約保証費計</t>
    <rPh sb="0" eb="2">
      <t>ケイヤク</t>
    </rPh>
    <rPh sb="2" eb="4">
      <t>ホショウ</t>
    </rPh>
    <rPh sb="4" eb="5">
      <t>ヒ</t>
    </rPh>
    <rPh sb="5" eb="6">
      <t>ケイ</t>
    </rPh>
    <phoneticPr fontId="3"/>
  </si>
  <si>
    <t>工事内容</t>
    <rPh sb="0" eb="2">
      <t>コウジ</t>
    </rPh>
    <rPh sb="2" eb="4">
      <t>ナイヨウ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</si>
  <si>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</si>
  <si>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直接工事費</t>
    <rPh sb="0" eb="2">
      <t>チョクセツ</t>
    </rPh>
    <rPh sb="2" eb="5">
      <t>コウジヒ</t>
    </rPh>
    <phoneticPr fontId="3"/>
  </si>
  <si>
    <t>本工事費</t>
    <rPh sb="0" eb="1">
      <t>ホン</t>
    </rPh>
    <rPh sb="1" eb="4">
      <t>コウジヒ</t>
    </rPh>
    <phoneticPr fontId="3"/>
  </si>
  <si>
    <t>工　事　金　額</t>
    <phoneticPr fontId="3"/>
  </si>
  <si>
    <t>円</t>
    <rPh sb="0" eb="1">
      <t>エン</t>
    </rPh>
    <phoneticPr fontId="3"/>
  </si>
  <si>
    <t>（項）</t>
    <rPh sb="1" eb="2">
      <t>コウ</t>
    </rPh>
    <phoneticPr fontId="3"/>
  </si>
  <si>
    <t>（目）</t>
    <rPh sb="1" eb="2">
      <t>モク</t>
    </rPh>
    <phoneticPr fontId="3"/>
  </si>
  <si>
    <t>（科）</t>
    <rPh sb="1" eb="2">
      <t>カ</t>
    </rPh>
    <phoneticPr fontId="3"/>
  </si>
  <si>
    <t>金</t>
    <rPh sb="0" eb="1">
      <t>キン</t>
    </rPh>
    <phoneticPr fontId="3"/>
  </si>
  <si>
    <t>　　　　　内　　訳　　表</t>
    <rPh sb="5" eb="6">
      <t>ウチ</t>
    </rPh>
    <rPh sb="8" eb="9">
      <t>ヤク</t>
    </rPh>
    <rPh sb="11" eb="12">
      <t>ヒョウ</t>
    </rPh>
    <phoneticPr fontId="3"/>
  </si>
  <si>
    <t>　費目・工事区分・工種・種別</t>
    <rPh sb="1" eb="3">
      <t>ヒモク</t>
    </rPh>
    <rPh sb="4" eb="6">
      <t>コウジ</t>
    </rPh>
    <rPh sb="6" eb="8">
      <t>クブン</t>
    </rPh>
    <rPh sb="9" eb="11">
      <t>コウシュ</t>
    </rPh>
    <rPh sb="12" eb="14">
      <t>シュベツ</t>
    </rPh>
    <phoneticPr fontId="3"/>
  </si>
  <si>
    <t>I</t>
    <phoneticPr fontId="3"/>
  </si>
  <si>
    <t>I</t>
    <phoneticPr fontId="3"/>
  </si>
  <si>
    <t>結合02_11</t>
    <rPh sb="0" eb="2">
      <t>ケツゴウ</t>
    </rPh>
    <phoneticPr fontId="3"/>
  </si>
  <si>
    <t>AA</t>
    <phoneticPr fontId="3"/>
  </si>
  <si>
    <t>労務費一括割増1</t>
    <phoneticPr fontId="3"/>
  </si>
  <si>
    <t>Ｖ</t>
    <phoneticPr fontId="3"/>
  </si>
  <si>
    <t>W</t>
    <phoneticPr fontId="3"/>
  </si>
  <si>
    <t>BY</t>
    <phoneticPr fontId="3"/>
  </si>
  <si>
    <t>明細区分1</t>
    <phoneticPr fontId="3"/>
  </si>
  <si>
    <t>昼2</t>
    <rPh sb="0" eb="1">
      <t>ヒル</t>
    </rPh>
    <phoneticPr fontId="24"/>
  </si>
  <si>
    <t>昼1</t>
    <rPh sb="0" eb="1">
      <t>ヒル</t>
    </rPh>
    <phoneticPr fontId="24"/>
  </si>
  <si>
    <t>夜</t>
    <rPh sb="0" eb="1">
      <t>ヨル</t>
    </rPh>
    <phoneticPr fontId="24"/>
  </si>
  <si>
    <t>夜1</t>
    <rPh sb="0" eb="1">
      <t>ヨル</t>
    </rPh>
    <phoneticPr fontId="24"/>
  </si>
  <si>
    <t>夜2</t>
    <rPh sb="0" eb="1">
      <t>ヨル</t>
    </rPh>
    <phoneticPr fontId="24"/>
  </si>
  <si>
    <t>AL</t>
    <phoneticPr fontId="3"/>
  </si>
  <si>
    <t>AH</t>
    <phoneticPr fontId="3"/>
  </si>
  <si>
    <t>労務費一括割増2</t>
    <phoneticPr fontId="3"/>
  </si>
  <si>
    <t>労務費一括割増</t>
    <phoneticPr fontId="3"/>
  </si>
  <si>
    <t>明細区分2</t>
    <phoneticPr fontId="3"/>
  </si>
  <si>
    <t>明細区分</t>
    <rPh sb="0" eb="2">
      <t>メイサイ</t>
    </rPh>
    <rPh sb="2" eb="4">
      <t>クブン</t>
    </rPh>
    <phoneticPr fontId="3"/>
  </si>
  <si>
    <t>明細区分</t>
    <rPh sb="0" eb="2">
      <t>メイサイ</t>
    </rPh>
    <rPh sb="2" eb="4">
      <t>クブン</t>
    </rPh>
    <phoneticPr fontId="3"/>
  </si>
  <si>
    <t>明細区分2</t>
    <phoneticPr fontId="3"/>
  </si>
  <si>
    <t>o</t>
    <phoneticPr fontId="3"/>
  </si>
  <si>
    <t>X</t>
    <phoneticPr fontId="3"/>
  </si>
  <si>
    <t>親明細区分</t>
    <rPh sb="0" eb="1">
      <t>オヤ</t>
    </rPh>
    <rPh sb="1" eb="3">
      <t>メイサイ</t>
    </rPh>
    <rPh sb="3" eb="5">
      <t>クブン</t>
    </rPh>
    <phoneticPr fontId="3"/>
  </si>
  <si>
    <t>親明細区分</t>
    <rPh sb="1" eb="3">
      <t>メイサイ</t>
    </rPh>
    <rPh sb="3" eb="5">
      <t>クブン</t>
    </rPh>
    <phoneticPr fontId="3"/>
  </si>
  <si>
    <t>A1:S62</t>
    <phoneticPr fontId="3"/>
  </si>
  <si>
    <t>A63:S91</t>
    <phoneticPr fontId="3"/>
  </si>
  <si>
    <r>
      <t>A</t>
    </r>
    <r>
      <rPr>
        <sz val="11"/>
        <rFont val="ＭＳ Ｐゴシック"/>
        <family val="3"/>
        <charset val="128"/>
      </rPr>
      <t>B</t>
    </r>
    <phoneticPr fontId="3"/>
  </si>
  <si>
    <t>Z</t>
    <phoneticPr fontId="3"/>
  </si>
  <si>
    <t>AA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</si>
</sst>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#,###"/>
    <numFmt numFmtId="177" formatCode="#,##0.###"/>
    <numFmt numFmtId="178" formatCode="#.####"/>
  </numFmts>
  <fonts count="28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u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明朝"/>
      <family val="1"/>
      <charset val="128"/>
    </font>
    <font>
      <sz val="10"/>
      <color theme="0" tint="-0.1499984740745262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40" fontId="0" fillId="2" borderId="6" xfId="1" applyNumberFormat="1" applyFont="1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2" fillId="2" borderId="3" xfId="0" applyFont="1" applyFill="1" applyBorder="1"/>
    <xf numFmtId="40" fontId="2" fillId="2" borderId="5" xfId="1" applyNumberFormat="1" applyFont="1" applyFill="1" applyBorder="1"/>
    <xf numFmtId="0" fontId="2" fillId="2" borderId="9" xfId="0" applyFont="1" applyFill="1" applyBorder="1"/>
    <xf numFmtId="40" fontId="2" fillId="2" borderId="10" xfId="1" applyNumberFormat="1" applyFont="1" applyFill="1" applyBorder="1"/>
    <xf numFmtId="0" fontId="2" fillId="2" borderId="11" xfId="0" applyFont="1" applyFill="1" applyBorder="1"/>
    <xf numFmtId="40" fontId="2" fillId="2" borderId="6" xfId="1" applyNumberFormat="1" applyFont="1" applyFill="1" applyBorder="1"/>
    <xf numFmtId="0" fontId="0" fillId="2" borderId="7" xfId="0" applyFill="1" applyBorder="1"/>
    <xf numFmtId="40" fontId="0" fillId="2" borderId="8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4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0" fontId="0" fillId="0" borderId="14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0" fillId="3" borderId="9" xfId="0" applyFill="1" applyBorder="1"/>
    <xf numFmtId="0" fontId="0" fillId="0" borderId="13" xfId="0" applyBorder="1"/>
    <xf numFmtId="0" fontId="2" fillId="0" borderId="25" xfId="0" applyFont="1" applyFill="1" applyBorder="1"/>
    <xf numFmtId="0" fontId="5" fillId="0" borderId="0" xfId="0" applyFont="1" applyAlignment="1">
      <alignment vertical="center"/>
    </xf>
    <xf numFmtId="0" fontId="0" fillId="0" borderId="22" xfId="0" applyFill="1" applyBorder="1" applyAlignment="1">
      <alignment vertical="top" wrapText="1"/>
    </xf>
    <xf numFmtId="0" fontId="0" fillId="0" borderId="12" xfId="0" applyFill="1" applyBorder="1"/>
    <xf numFmtId="0" fontId="5" fillId="0" borderId="0" xfId="0" applyFont="1" applyAlignment="1">
      <alignment horizontal="center"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2" borderId="45" xfId="0" applyFill="1" applyBorder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48" xfId="0" applyBorder="1"/>
    <xf numFmtId="0" fontId="0" fillId="0" borderId="0" xfId="0" applyAlignment="1">
      <alignment vertical="center"/>
    </xf>
    <xf numFmtId="58" fontId="9" fillId="0" borderId="0" xfId="0" applyNumberFormat="1" applyFont="1" applyFill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7" fillId="0" borderId="0" xfId="2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0" fillId="0" borderId="38" xfId="0" applyBorder="1"/>
    <xf numFmtId="0" fontId="9" fillId="0" borderId="38" xfId="0" applyFont="1" applyBorder="1" applyAlignment="1"/>
    <xf numFmtId="0" fontId="9" fillId="0" borderId="14" xfId="0" applyFont="1" applyBorder="1" applyAlignment="1"/>
    <xf numFmtId="0" fontId="0" fillId="0" borderId="49" xfId="0" applyBorder="1"/>
    <xf numFmtId="0" fontId="0" fillId="0" borderId="28" xfId="0" applyBorder="1"/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9" fillId="0" borderId="18" xfId="0" applyNumberFormat="1" applyFont="1" applyBorder="1" applyAlignment="1"/>
    <xf numFmtId="3" fontId="9" fillId="0" borderId="1" xfId="0" applyNumberFormat="1" applyFont="1" applyBorder="1" applyAlignment="1"/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40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23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0" xfId="0" applyFont="1" applyBorder="1" applyAlignment="1">
      <alignment horizontal="left" vertical="top"/>
    </xf>
    <xf numFmtId="0" fontId="9" fillId="0" borderId="50" xfId="0" applyFont="1" applyBorder="1" applyAlignment="1">
      <alignment horizontal="left" vertical="top" wrapText="1"/>
    </xf>
    <xf numFmtId="0" fontId="13" fillId="0" borderId="50" xfId="0" applyFont="1" applyBorder="1" applyAlignment="1"/>
    <xf numFmtId="0" fontId="13" fillId="0" borderId="13" xfId="0" applyFont="1" applyBorder="1" applyAlignment="1"/>
    <xf numFmtId="3" fontId="9" fillId="0" borderId="18" xfId="0" applyNumberFormat="1" applyFont="1" applyBorder="1" applyAlignment="1">
      <alignment horizontal="right"/>
    </xf>
    <xf numFmtId="178" fontId="9" fillId="0" borderId="14" xfId="0" applyNumberFormat="1" applyFont="1" applyBorder="1" applyAlignment="1">
      <alignment horizontal="left"/>
    </xf>
    <xf numFmtId="178" fontId="9" fillId="0" borderId="28" xfId="0" applyNumberFormat="1" applyFont="1" applyBorder="1" applyAlignment="1">
      <alignment horizontal="left"/>
    </xf>
    <xf numFmtId="3" fontId="9" fillId="0" borderId="47" xfId="0" applyNumberFormat="1" applyFont="1" applyBorder="1" applyAlignment="1">
      <alignment horizontal="right"/>
    </xf>
    <xf numFmtId="3" fontId="9" fillId="0" borderId="18" xfId="3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/>
    <xf numFmtId="0" fontId="14" fillId="0" borderId="0" xfId="0" applyFont="1"/>
    <xf numFmtId="0" fontId="0" fillId="0" borderId="40" xfId="0" applyBorder="1"/>
    <xf numFmtId="0" fontId="9" fillId="0" borderId="49" xfId="0" applyFont="1" applyBorder="1" applyAlignment="1">
      <alignment vertical="top"/>
    </xf>
    <xf numFmtId="0" fontId="13" fillId="0" borderId="49" xfId="0" applyFont="1" applyBorder="1"/>
    <xf numFmtId="0" fontId="9" fillId="0" borderId="40" xfId="0" applyFont="1" applyBorder="1" applyAlignment="1">
      <alignment vertical="top"/>
    </xf>
    <xf numFmtId="0" fontId="0" fillId="0" borderId="23" xfId="0" applyBorder="1"/>
    <xf numFmtId="0" fontId="0" fillId="0" borderId="50" xfId="0" applyBorder="1"/>
    <xf numFmtId="0" fontId="9" fillId="0" borderId="38" xfId="0" applyFont="1" applyBorder="1" applyAlignment="1">
      <alignment vertical="top"/>
    </xf>
    <xf numFmtId="0" fontId="6" fillId="0" borderId="38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top"/>
    </xf>
    <xf numFmtId="0" fontId="11" fillId="0" borderId="50" xfId="0" applyFont="1" applyBorder="1" applyAlignment="1">
      <alignment horizontal="left" wrapText="1"/>
    </xf>
    <xf numFmtId="0" fontId="0" fillId="0" borderId="50" xfId="0" applyBorder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Alignment="1"/>
    <xf numFmtId="58" fontId="9" fillId="0" borderId="0" xfId="0" applyNumberFormat="1" applyFont="1" applyAlignment="1"/>
    <xf numFmtId="0" fontId="2" fillId="0" borderId="43" xfId="0" applyFont="1" applyBorder="1"/>
    <xf numFmtId="0" fontId="6" fillId="0" borderId="49" xfId="0" applyFont="1" applyBorder="1" applyAlignment="1">
      <alignment vertical="top"/>
    </xf>
    <xf numFmtId="0" fontId="11" fillId="0" borderId="49" xfId="0" applyFont="1" applyBorder="1" applyAlignment="1">
      <alignment wrapText="1"/>
    </xf>
    <xf numFmtId="0" fontId="5" fillId="0" borderId="50" xfId="0" applyFont="1" applyBorder="1" applyAlignment="1">
      <alignment vertical="center"/>
    </xf>
    <xf numFmtId="0" fontId="0" fillId="0" borderId="60" xfId="0" applyBorder="1"/>
    <xf numFmtId="0" fontId="5" fillId="0" borderId="61" xfId="0" applyFont="1" applyBorder="1" applyAlignment="1">
      <alignment vertical="center"/>
    </xf>
    <xf numFmtId="0" fontId="0" fillId="0" borderId="61" xfId="0" applyBorder="1"/>
    <xf numFmtId="0" fontId="12" fillId="0" borderId="61" xfId="0" applyFont="1" applyBorder="1" applyAlignment="1">
      <alignment vertical="top"/>
    </xf>
    <xf numFmtId="0" fontId="12" fillId="0" borderId="61" xfId="0" applyFont="1" applyBorder="1"/>
    <xf numFmtId="0" fontId="18" fillId="0" borderId="61" xfId="0" applyFont="1" applyFill="1" applyBorder="1" applyAlignment="1">
      <alignment vertical="center"/>
    </xf>
    <xf numFmtId="0" fontId="18" fillId="0" borderId="61" xfId="0" applyFont="1" applyBorder="1" applyAlignment="1">
      <alignment vertical="center"/>
    </xf>
    <xf numFmtId="0" fontId="9" fillId="0" borderId="61" xfId="0" applyFont="1" applyBorder="1"/>
    <xf numFmtId="0" fontId="9" fillId="0" borderId="61" xfId="0" applyFont="1" applyBorder="1" applyAlignment="1"/>
    <xf numFmtId="0" fontId="0" fillId="0" borderId="61" xfId="0" applyBorder="1" applyAlignment="1"/>
    <xf numFmtId="0" fontId="9" fillId="0" borderId="61" xfId="0" applyFont="1" applyBorder="1" applyAlignment="1">
      <alignment wrapText="1"/>
    </xf>
    <xf numFmtId="0" fontId="12" fillId="0" borderId="61" xfId="0" applyFont="1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62" xfId="0" applyBorder="1"/>
    <xf numFmtId="0" fontId="18" fillId="0" borderId="62" xfId="0" applyFont="1" applyFill="1" applyBorder="1" applyAlignment="1">
      <alignment vertical="center"/>
    </xf>
    <xf numFmtId="0" fontId="18" fillId="0" borderId="50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49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62" xfId="0" applyFont="1" applyBorder="1" applyAlignment="1">
      <alignment vertical="center"/>
    </xf>
    <xf numFmtId="5" fontId="8" fillId="0" borderId="49" xfId="0" applyNumberFormat="1" applyFont="1" applyBorder="1"/>
    <xf numFmtId="0" fontId="6" fillId="0" borderId="38" xfId="0" applyFont="1" applyBorder="1" applyAlignment="1">
      <alignment vertical="center"/>
    </xf>
    <xf numFmtId="0" fontId="6" fillId="0" borderId="50" xfId="0" applyFont="1" applyBorder="1" applyAlignment="1">
      <alignment vertical="top"/>
    </xf>
    <xf numFmtId="0" fontId="9" fillId="0" borderId="38" xfId="0" applyFont="1" applyBorder="1" applyAlignment="1">
      <alignment horizontal="left" vertical="top"/>
    </xf>
    <xf numFmtId="5" fontId="10" fillId="0" borderId="61" xfId="0" applyNumberFormat="1" applyFont="1" applyBorder="1" applyAlignment="1">
      <alignment horizontal="left"/>
    </xf>
    <xf numFmtId="5" fontId="0" fillId="0" borderId="61" xfId="0" applyNumberFormat="1" applyBorder="1" applyAlignment="1"/>
    <xf numFmtId="0" fontId="10" fillId="0" borderId="61" xfId="0" applyFont="1" applyBorder="1" applyAlignment="1">
      <alignment horizontal="right"/>
    </xf>
    <xf numFmtId="0" fontId="5" fillId="0" borderId="62" xfId="0" applyFont="1" applyBorder="1" applyAlignment="1">
      <alignment vertical="center"/>
    </xf>
    <xf numFmtId="0" fontId="11" fillId="0" borderId="61" xfId="0" applyFont="1" applyBorder="1" applyAlignment="1">
      <alignment horizontal="left" vertical="top"/>
    </xf>
    <xf numFmtId="0" fontId="11" fillId="0" borderId="61" xfId="0" applyNumberFormat="1" applyFont="1" applyBorder="1" applyAlignment="1">
      <alignment horizontal="left" vertical="top" wrapText="1"/>
    </xf>
    <xf numFmtId="0" fontId="19" fillId="0" borderId="61" xfId="0" applyFont="1" applyBorder="1" applyAlignment="1">
      <alignment vertical="top" wrapText="1"/>
    </xf>
    <xf numFmtId="0" fontId="19" fillId="0" borderId="62" xfId="0" applyFont="1" applyBorder="1" applyAlignment="1">
      <alignment vertical="top" wrapText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2" fillId="0" borderId="46" xfId="0" applyFont="1" applyFill="1" applyBorder="1"/>
    <xf numFmtId="0" fontId="2" fillId="0" borderId="24" xfId="0" applyFont="1" applyFill="1" applyBorder="1"/>
    <xf numFmtId="0" fontId="2" fillId="0" borderId="0" xfId="0" applyFont="1" applyBorder="1"/>
    <xf numFmtId="0" fontId="9" fillId="0" borderId="61" xfId="0" applyFont="1" applyBorder="1" applyAlignment="1">
      <alignment horizontal="left" vertical="center"/>
    </xf>
    <xf numFmtId="0" fontId="11" fillId="0" borderId="13" xfId="0" applyFont="1" applyBorder="1" applyAlignment="1">
      <alignment horizontal="left"/>
    </xf>
    <xf numFmtId="0" fontId="2" fillId="0" borderId="18" xfId="0" applyFont="1" applyBorder="1"/>
    <xf numFmtId="3" fontId="9" fillId="5" borderId="18" xfId="0" applyNumberFormat="1" applyFont="1" applyFill="1" applyBorder="1" applyAlignment="1"/>
    <xf numFmtId="176" fontId="9" fillId="5" borderId="14" xfId="0" applyNumberFormat="1" applyFont="1" applyFill="1" applyBorder="1" applyAlignment="1"/>
    <xf numFmtId="0" fontId="9" fillId="5" borderId="38" xfId="0" applyFont="1" applyFill="1" applyBorder="1" applyAlignment="1"/>
    <xf numFmtId="178" fontId="9" fillId="5" borderId="14" xfId="0" applyNumberFormat="1" applyFont="1" applyFill="1" applyBorder="1" applyAlignment="1">
      <alignment horizontal="left"/>
    </xf>
    <xf numFmtId="0" fontId="9" fillId="5" borderId="14" xfId="0" applyFont="1" applyFill="1" applyBorder="1" applyAlignment="1"/>
    <xf numFmtId="3" fontId="22" fillId="5" borderId="18" xfId="3" applyNumberFormat="1" applyFont="1" applyFill="1" applyBorder="1" applyAlignment="1">
      <alignment horizontal="right"/>
    </xf>
    <xf numFmtId="178" fontId="22" fillId="5" borderId="14" xfId="0" applyNumberFormat="1" applyFont="1" applyFill="1" applyBorder="1" applyAlignment="1">
      <alignment horizontal="left"/>
    </xf>
    <xf numFmtId="3" fontId="22" fillId="5" borderId="18" xfId="0" applyNumberFormat="1" applyFont="1" applyFill="1" applyBorder="1" applyAlignment="1">
      <alignment horizontal="right"/>
    </xf>
    <xf numFmtId="3" fontId="22" fillId="5" borderId="1" xfId="0" applyNumberFormat="1" applyFont="1" applyFill="1" applyBorder="1" applyAlignment="1"/>
    <xf numFmtId="0" fontId="2" fillId="0" borderId="1" xfId="0" applyFont="1" applyBorder="1"/>
    <xf numFmtId="0" fontId="2" fillId="0" borderId="2" xfId="0" applyFont="1" applyBorder="1"/>
    <xf numFmtId="0" fontId="9" fillId="0" borderId="40" xfId="0" applyFont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2" fillId="0" borderId="18" xfId="0" applyFont="1" applyBorder="1" applyAlignment="1">
      <alignment vertical="top"/>
    </xf>
    <xf numFmtId="0" fontId="14" fillId="0" borderId="18" xfId="0" applyFont="1" applyBorder="1"/>
    <xf numFmtId="0" fontId="14" fillId="0" borderId="38" xfId="0" applyFont="1" applyBorder="1"/>
    <xf numFmtId="0" fontId="20" fillId="0" borderId="38" xfId="0" applyFont="1" applyBorder="1" applyAlignment="1">
      <alignment horizontal="left"/>
    </xf>
    <xf numFmtId="0" fontId="16" fillId="0" borderId="38" xfId="0" applyFont="1" applyBorder="1"/>
    <xf numFmtId="0" fontId="18" fillId="0" borderId="38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0" xfId="0" applyFont="1" applyBorder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23" fillId="0" borderId="23" xfId="0" applyFont="1" applyBorder="1" applyAlignment="1">
      <alignment horizontal="center"/>
    </xf>
    <xf numFmtId="0" fontId="2" fillId="0" borderId="1" xfId="0" applyFont="1" applyFill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" fillId="0" borderId="9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13" fillId="0" borderId="0" xfId="0" applyFont="1" applyBorder="1" applyAlignment="1"/>
    <xf numFmtId="0" fontId="9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/>
    <xf numFmtId="178" fontId="9" fillId="0" borderId="0" xfId="0" applyNumberFormat="1" applyFont="1" applyBorder="1" applyAlignment="1">
      <alignment horizontal="left"/>
    </xf>
    <xf numFmtId="0" fontId="9" fillId="0" borderId="0" xfId="0" applyFont="1" applyBorder="1" applyAlignment="1"/>
    <xf numFmtId="3" fontId="9" fillId="5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22" fillId="5" borderId="1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0" fillId="2" borderId="51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57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49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47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47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50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26" xfId="0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47" xfId="0" applyBorder="1" applyAlignment="1"/>
    <xf numFmtId="0" fontId="0" fillId="0" borderId="0" xfId="0" applyAlignment="1"/>
    <xf numFmtId="0" fontId="0" fillId="2" borderId="59" xfId="0" applyFill="1" applyBorder="1" applyAlignment="1">
      <alignment horizontal="center"/>
    </xf>
    <xf numFmtId="0" fontId="9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12" fillId="0" borderId="0" xfId="1" applyFont="1" applyBorder="1" applyAlignment="1">
      <alignment horizontal="center"/>
    </xf>
    <xf numFmtId="0" fontId="21" fillId="0" borderId="50" xfId="0" applyFont="1" applyBorder="1" applyAlignment="1"/>
    <xf numFmtId="0" fontId="9" fillId="0" borderId="38" xfId="0" applyFont="1" applyBorder="1" applyAlignment="1">
      <alignment vertical="top"/>
    </xf>
    <xf numFmtId="5" fontId="13" fillId="0" borderId="61" xfId="0" applyNumberFormat="1" applyFont="1" applyBorder="1" applyAlignment="1"/>
    <xf numFmtId="5" fontId="13" fillId="0" borderId="62" xfId="0" applyNumberFormat="1" applyFont="1" applyBorder="1" applyAlignment="1"/>
    <xf numFmtId="0" fontId="9" fillId="0" borderId="40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47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25" fillId="0" borderId="47" xfId="0" applyFont="1" applyBorder="1" applyAlignment="1">
      <alignment horizontal="left" vertical="top" wrapText="1"/>
    </xf>
    <xf numFmtId="0" fontId="26" fillId="0" borderId="0" xfId="0" applyFont="1" applyBorder="1" applyAlignment="1">
      <alignment vertical="top" wrapText="1"/>
    </xf>
    <xf numFmtId="0" fontId="26" fillId="0" borderId="28" xfId="0" applyFont="1" applyBorder="1" applyAlignment="1">
      <alignment vertical="top" wrapText="1"/>
    </xf>
    <xf numFmtId="0" fontId="25" fillId="0" borderId="17" xfId="0" applyFont="1" applyBorder="1" applyAlignment="1">
      <alignment horizontal="left" vertical="top" wrapText="1"/>
    </xf>
    <xf numFmtId="0" fontId="26" fillId="0" borderId="50" xfId="0" applyFont="1" applyBorder="1" applyAlignment="1">
      <alignment vertical="top" wrapText="1"/>
    </xf>
    <xf numFmtId="0" fontId="26" fillId="0" borderId="13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27" fillId="0" borderId="0" xfId="0" applyFont="1" applyAlignment="1">
      <alignment vertical="center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_1-14～1-16路線推進器0.9　変更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390525</xdr:colOff>
      <xdr:row>11</xdr:row>
      <xdr:rowOff>314325</xdr:rowOff>
    </xdr:from>
    <xdr:to>
      <xdr:col>16</xdr:col>
      <xdr:colOff>38100</xdr:colOff>
      <xdr:row>11</xdr:row>
      <xdr:rowOff>323850</xdr:rowOff>
    </xdr:to>
    <xdr:cxnSp macro="">
      <xdr:nvCxnSpPr>
        <xdr:cNvPr id="3" name="直線コネクタ 2"/>
        <xdr:cNvCxnSpPr/>
      </xdr:nvCxnSpPr>
      <xdr:spPr bwMode="auto">
        <a:xfrm flipV="1">
          <a:off x="3038475" y="4219575"/>
          <a:ext cx="2352675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0</xdr:rowOff>
    </xdr:from>
    <xdr:to>
      <xdr:col>12</xdr:col>
      <xdr:colOff>1076325</xdr:colOff>
      <xdr:row>0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361950" y="0"/>
          <a:ext cx="6572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0</xdr:row>
      <xdr:rowOff>0</xdr:rowOff>
    </xdr:from>
    <xdr:to>
      <xdr:col>12</xdr:col>
      <xdr:colOff>1066800</xdr:colOff>
      <xdr:row>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1219200" y="0"/>
          <a:ext cx="57150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0</xdr:row>
      <xdr:rowOff>0</xdr:rowOff>
    </xdr:from>
    <xdr:to>
      <xdr:col>12</xdr:col>
      <xdr:colOff>1066800</xdr:colOff>
      <xdr:row>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>
          <a:off x="1219200" y="0"/>
          <a:ext cx="57150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92"/>
  <sheetViews>
    <sheetView topLeftCell="N10" workbookViewId="0">
      <selection activeCell="W28" sqref="W28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3" customWidth="1"/>
    <col min="6" max="6" width="6" customWidth="1"/>
    <col min="7" max="7" width="3.5" bestFit="1" customWidth="1"/>
    <col min="8" max="8" width="6" style="53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2" t="s">
        <v>154</v>
      </c>
    </row>
    <row r="2" spans="1:27" ht="13.5" customHeight="1" thickBot="1">
      <c r="A2" s="61" t="s">
        <v>1</v>
      </c>
      <c r="B2" s="62" t="s">
        <v>67</v>
      </c>
      <c r="C2" t="s">
        <v>2</v>
      </c>
      <c r="F2" t="s">
        <v>78</v>
      </c>
      <c r="J2" t="s">
        <v>3</v>
      </c>
      <c r="S2" t="s">
        <v>130</v>
      </c>
    </row>
    <row r="3" spans="1:27" ht="28.5" customHeight="1" thickBot="1">
      <c r="A3" s="63"/>
      <c r="B3" s="110"/>
      <c r="D3" s="71" t="s">
        <v>18</v>
      </c>
      <c r="E3" s="72">
        <v>2.88</v>
      </c>
      <c r="F3" s="24"/>
      <c r="G3" s="71">
        <v>1</v>
      </c>
      <c r="H3" s="72">
        <v>13.5</v>
      </c>
      <c r="K3" s="77" t="s">
        <v>81</v>
      </c>
      <c r="L3" s="77" t="s">
        <v>83</v>
      </c>
      <c r="M3" s="294" t="s">
        <v>84</v>
      </c>
      <c r="N3" s="295"/>
      <c r="O3" s="295"/>
      <c r="P3" s="295"/>
      <c r="Q3" s="296"/>
      <c r="T3" s="77" t="s">
        <v>82</v>
      </c>
      <c r="U3" s="77" t="s">
        <v>83</v>
      </c>
      <c r="V3" s="297" t="s">
        <v>85</v>
      </c>
      <c r="W3" s="297"/>
      <c r="X3" s="297"/>
      <c r="Y3" s="297"/>
      <c r="Z3" s="297"/>
    </row>
    <row r="4" spans="1:27" ht="14.25" thickBot="1">
      <c r="A4" s="64"/>
      <c r="B4" s="59"/>
      <c r="D4" s="73" t="s">
        <v>19</v>
      </c>
      <c r="E4" s="74">
        <v>1.1299999999999999</v>
      </c>
      <c r="F4" s="24"/>
      <c r="G4" s="71">
        <v>2</v>
      </c>
      <c r="H4" s="72">
        <v>41.25</v>
      </c>
      <c r="K4" s="77" t="s">
        <v>88</v>
      </c>
      <c r="L4" s="77" t="s">
        <v>263</v>
      </c>
      <c r="M4" s="298" t="s">
        <v>64</v>
      </c>
      <c r="N4" s="299"/>
      <c r="O4" s="299"/>
      <c r="P4" s="299"/>
      <c r="Q4" s="300"/>
      <c r="T4" s="77" t="s">
        <v>86</v>
      </c>
      <c r="U4" s="77" t="s">
        <v>263</v>
      </c>
      <c r="V4" s="311" t="s">
        <v>64</v>
      </c>
      <c r="W4" s="311"/>
      <c r="X4" s="311"/>
      <c r="Y4" s="311"/>
      <c r="Z4" s="311"/>
    </row>
    <row r="5" spans="1:27" ht="14.25" thickBot="1">
      <c r="A5" s="64"/>
      <c r="B5" s="59"/>
      <c r="D5" s="73" t="s">
        <v>20</v>
      </c>
      <c r="E5" s="74">
        <v>1.1299999999999999</v>
      </c>
      <c r="F5" s="24"/>
      <c r="G5" s="71">
        <v>3</v>
      </c>
      <c r="H5" s="72">
        <v>25.5</v>
      </c>
      <c r="K5" s="77" t="s">
        <v>87</v>
      </c>
      <c r="L5" s="77" t="s">
        <v>264</v>
      </c>
      <c r="M5" s="301"/>
      <c r="N5" s="302"/>
      <c r="O5" s="302"/>
      <c r="P5" s="302"/>
      <c r="Q5" s="303"/>
      <c r="T5" s="77" t="s">
        <v>87</v>
      </c>
      <c r="U5" s="77" t="s">
        <v>264</v>
      </c>
      <c r="V5" s="311"/>
      <c r="W5" s="311"/>
      <c r="X5" s="311"/>
      <c r="Y5" s="311"/>
      <c r="Z5" s="311"/>
    </row>
    <row r="6" spans="1:27" ht="14.25" thickBot="1">
      <c r="A6" s="63" t="s">
        <v>65</v>
      </c>
      <c r="B6" s="68" t="s">
        <v>131</v>
      </c>
      <c r="D6" s="73" t="s">
        <v>21</v>
      </c>
      <c r="E6" s="74">
        <v>1.1299999999999999</v>
      </c>
      <c r="F6" s="24"/>
      <c r="G6" s="71">
        <v>4</v>
      </c>
      <c r="H6" s="74">
        <v>13.5</v>
      </c>
      <c r="K6" s="77" t="s">
        <v>45</v>
      </c>
      <c r="L6" s="77" t="s">
        <v>265</v>
      </c>
      <c r="M6" s="301"/>
      <c r="N6" s="302"/>
      <c r="O6" s="302"/>
      <c r="P6" s="302"/>
      <c r="Q6" s="303"/>
      <c r="T6" s="77" t="s">
        <v>45</v>
      </c>
      <c r="U6" s="77" t="s">
        <v>265</v>
      </c>
      <c r="V6" s="311"/>
      <c r="W6" s="311"/>
      <c r="X6" s="311"/>
      <c r="Y6" s="311"/>
      <c r="Z6" s="311"/>
    </row>
    <row r="7" spans="1:27" ht="14.25" thickBot="1">
      <c r="A7" s="64" t="s">
        <v>66</v>
      </c>
      <c r="B7" s="46" t="s">
        <v>119</v>
      </c>
      <c r="D7" s="73" t="s">
        <v>22</v>
      </c>
      <c r="E7" s="74">
        <v>1.1299999999999999</v>
      </c>
      <c r="F7" s="24"/>
      <c r="G7" s="71">
        <v>5</v>
      </c>
      <c r="H7" s="74">
        <v>13.5</v>
      </c>
      <c r="K7" s="77" t="s">
        <v>46</v>
      </c>
      <c r="L7" s="77" t="s">
        <v>266</v>
      </c>
      <c r="M7" s="301"/>
      <c r="N7" s="302"/>
      <c r="O7" s="302"/>
      <c r="P7" s="302"/>
      <c r="Q7" s="303"/>
      <c r="T7" s="77" t="s">
        <v>46</v>
      </c>
      <c r="U7" s="77" t="s">
        <v>266</v>
      </c>
      <c r="V7" s="311"/>
      <c r="W7" s="311"/>
      <c r="X7" s="311"/>
      <c r="Y7" s="311"/>
      <c r="Z7" s="311"/>
    </row>
    <row r="8" spans="1:27" ht="14.25" thickBot="1">
      <c r="A8" s="64" t="s">
        <v>74</v>
      </c>
      <c r="B8" s="46" t="s">
        <v>170</v>
      </c>
      <c r="D8" s="73" t="s">
        <v>23</v>
      </c>
      <c r="E8" s="74">
        <v>1.1299999999999999</v>
      </c>
      <c r="F8" s="24"/>
      <c r="G8" s="71">
        <v>6</v>
      </c>
      <c r="H8" s="74">
        <v>30.75</v>
      </c>
      <c r="K8" s="77" t="s">
        <v>100</v>
      </c>
      <c r="L8" s="77" t="s">
        <v>267</v>
      </c>
      <c r="M8" s="304"/>
      <c r="N8" s="305"/>
      <c r="O8" s="305"/>
      <c r="P8" s="305"/>
      <c r="Q8" s="306"/>
      <c r="T8" s="77" t="s">
        <v>127</v>
      </c>
      <c r="U8" s="77" t="s">
        <v>271</v>
      </c>
      <c r="V8" s="297"/>
      <c r="W8" s="297"/>
      <c r="X8" s="297"/>
      <c r="Y8" s="297"/>
      <c r="Z8" s="297"/>
    </row>
    <row r="9" spans="1:27" ht="14.25" thickBot="1">
      <c r="A9" s="64" t="s">
        <v>75</v>
      </c>
      <c r="B9" s="237" t="s">
        <v>369</v>
      </c>
      <c r="D9" s="73" t="s">
        <v>24</v>
      </c>
      <c r="E9" s="74">
        <v>1.1299999999999999</v>
      </c>
      <c r="F9" s="24"/>
      <c r="G9" s="71">
        <v>7</v>
      </c>
      <c r="H9" s="74">
        <v>14.25</v>
      </c>
      <c r="K9" s="77" t="s">
        <v>101</v>
      </c>
      <c r="L9" s="77" t="s">
        <v>268</v>
      </c>
      <c r="M9" s="304"/>
      <c r="N9" s="305"/>
      <c r="O9" s="305"/>
      <c r="P9" s="305"/>
      <c r="Q9" s="306"/>
      <c r="T9" s="77" t="s">
        <v>128</v>
      </c>
      <c r="U9" s="77" t="s">
        <v>272</v>
      </c>
      <c r="V9" s="297"/>
      <c r="W9" s="297"/>
      <c r="X9" s="297"/>
      <c r="Y9" s="297"/>
      <c r="Z9" s="297"/>
    </row>
    <row r="10" spans="1:27" ht="14.25" thickBot="1">
      <c r="A10" s="64" t="s">
        <v>72</v>
      </c>
      <c r="B10" s="46">
        <v>13</v>
      </c>
      <c r="D10" s="73" t="s">
        <v>25</v>
      </c>
      <c r="E10" s="74">
        <v>1.1299999999999999</v>
      </c>
      <c r="F10" s="24"/>
      <c r="G10" s="71">
        <v>8</v>
      </c>
      <c r="H10" s="74">
        <v>25.5</v>
      </c>
      <c r="K10" s="77" t="s">
        <v>10</v>
      </c>
      <c r="L10" s="77" t="s">
        <v>269</v>
      </c>
      <c r="M10" s="304"/>
      <c r="N10" s="307"/>
      <c r="O10" s="307"/>
      <c r="P10" s="307"/>
      <c r="Q10" s="306"/>
      <c r="U10" t="s">
        <v>273</v>
      </c>
    </row>
    <row r="11" spans="1:27" ht="14.25" thickBot="1">
      <c r="A11" s="64" t="s">
        <v>68</v>
      </c>
      <c r="B11" s="46">
        <v>2</v>
      </c>
      <c r="D11" s="73" t="s">
        <v>26</v>
      </c>
      <c r="E11" s="74">
        <v>1.1299999999999999</v>
      </c>
      <c r="F11" s="24"/>
      <c r="G11" s="71">
        <v>9</v>
      </c>
      <c r="H11" s="74">
        <v>55.5</v>
      </c>
      <c r="K11" s="77" t="s">
        <v>11</v>
      </c>
      <c r="L11" s="77" t="s">
        <v>270</v>
      </c>
      <c r="M11" s="308"/>
      <c r="N11" s="309"/>
      <c r="O11" s="309"/>
      <c r="P11" s="309"/>
      <c r="Q11" s="310"/>
      <c r="U11" t="s">
        <v>274</v>
      </c>
    </row>
    <row r="12" spans="1:27" ht="14.25" thickBot="1">
      <c r="A12" s="64" t="s">
        <v>69</v>
      </c>
      <c r="B12" s="46">
        <v>2</v>
      </c>
      <c r="D12" s="73" t="s">
        <v>27</v>
      </c>
      <c r="E12" s="74">
        <v>1.1299999999999999</v>
      </c>
      <c r="F12" s="24"/>
      <c r="G12" s="71">
        <v>10</v>
      </c>
      <c r="H12" s="74">
        <v>44.25</v>
      </c>
      <c r="K12" t="s">
        <v>185</v>
      </c>
      <c r="T12" t="s">
        <v>129</v>
      </c>
    </row>
    <row r="13" spans="1:27" ht="27.75" customHeight="1" thickBot="1">
      <c r="A13" s="65" t="s">
        <v>70</v>
      </c>
      <c r="B13" s="69">
        <v>1</v>
      </c>
      <c r="D13" s="73" t="s">
        <v>28</v>
      </c>
      <c r="E13" s="74">
        <v>14.88</v>
      </c>
      <c r="F13" s="24"/>
      <c r="G13" s="71">
        <v>11</v>
      </c>
      <c r="H13" s="74">
        <v>36.75</v>
      </c>
      <c r="K13" s="285" t="s">
        <v>155</v>
      </c>
      <c r="L13" s="286"/>
      <c r="M13" s="287" t="s">
        <v>156</v>
      </c>
      <c r="N13" s="288"/>
      <c r="O13" s="289"/>
      <c r="P13" s="290" t="s">
        <v>52</v>
      </c>
      <c r="Q13" s="292" t="s">
        <v>58</v>
      </c>
      <c r="R13" s="313" t="s">
        <v>59</v>
      </c>
      <c r="T13" s="285" t="s">
        <v>155</v>
      </c>
      <c r="U13" s="286"/>
      <c r="V13" s="287" t="s">
        <v>156</v>
      </c>
      <c r="W13" s="288"/>
      <c r="X13" s="289"/>
      <c r="Y13" s="290" t="s">
        <v>52</v>
      </c>
      <c r="Z13" s="292" t="s">
        <v>58</v>
      </c>
      <c r="AA13" s="313" t="s">
        <v>59</v>
      </c>
    </row>
    <row r="14" spans="1:27" ht="14.25" thickBot="1">
      <c r="A14" s="64" t="s">
        <v>114</v>
      </c>
      <c r="B14" s="46">
        <v>0</v>
      </c>
      <c r="D14" s="73" t="s">
        <v>29</v>
      </c>
      <c r="E14" s="74">
        <v>7.75</v>
      </c>
      <c r="F14" s="24"/>
      <c r="G14" s="71">
        <v>12</v>
      </c>
      <c r="H14" s="74">
        <v>76.5</v>
      </c>
      <c r="K14" s="96" t="s">
        <v>0</v>
      </c>
      <c r="L14" s="97"/>
      <c r="M14" s="96" t="s">
        <v>0</v>
      </c>
      <c r="N14" s="98"/>
      <c r="O14" s="97" t="s">
        <v>77</v>
      </c>
      <c r="P14" s="291"/>
      <c r="Q14" s="293"/>
      <c r="R14" s="315"/>
      <c r="T14" s="99" t="s">
        <v>0</v>
      </c>
      <c r="U14" s="100"/>
      <c r="V14" s="96" t="s">
        <v>0</v>
      </c>
      <c r="W14" s="98"/>
      <c r="X14" s="97" t="s">
        <v>77</v>
      </c>
      <c r="Y14" s="316"/>
      <c r="Z14" s="312"/>
      <c r="AA14" s="314"/>
    </row>
    <row r="15" spans="1:27" ht="27.75" thickBot="1">
      <c r="A15" s="65" t="s">
        <v>115</v>
      </c>
      <c r="B15" s="69">
        <v>0</v>
      </c>
      <c r="D15" s="73" t="s">
        <v>30</v>
      </c>
      <c r="E15" s="74">
        <v>7.88</v>
      </c>
      <c r="F15" s="24"/>
      <c r="G15" s="71">
        <v>13</v>
      </c>
      <c r="H15" s="74">
        <v>21</v>
      </c>
      <c r="K15" s="129" t="s">
        <v>196</v>
      </c>
      <c r="L15" s="130" t="s">
        <v>83</v>
      </c>
      <c r="M15" s="130" t="s">
        <v>193</v>
      </c>
      <c r="N15" s="130" t="s">
        <v>26</v>
      </c>
      <c r="O15" s="130">
        <v>7</v>
      </c>
      <c r="P15" s="130" t="s">
        <v>192</v>
      </c>
      <c r="Q15" s="130" t="s">
        <v>194</v>
      </c>
      <c r="R15" s="131" t="s">
        <v>195</v>
      </c>
      <c r="T15" s="111" t="s">
        <v>86</v>
      </c>
      <c r="U15" s="116" t="s">
        <v>263</v>
      </c>
      <c r="V15" s="111" t="s">
        <v>44</v>
      </c>
      <c r="W15" s="113" t="s">
        <v>345</v>
      </c>
      <c r="X15" s="112">
        <v>2</v>
      </c>
      <c r="Y15" s="114" t="s">
        <v>55</v>
      </c>
      <c r="Z15" s="115" t="s">
        <v>44</v>
      </c>
      <c r="AA15" s="43" t="s">
        <v>62</v>
      </c>
    </row>
    <row r="16" spans="1:27" ht="14.25" thickBot="1">
      <c r="A16" s="65" t="s">
        <v>188</v>
      </c>
      <c r="D16" s="73" t="s">
        <v>31</v>
      </c>
      <c r="E16" s="74">
        <v>3.88</v>
      </c>
      <c r="F16" s="24"/>
      <c r="G16" s="71">
        <v>14</v>
      </c>
      <c r="H16" s="74">
        <v>30.75</v>
      </c>
      <c r="K16" s="129" t="s">
        <v>191</v>
      </c>
      <c r="L16" s="130" t="s">
        <v>203</v>
      </c>
      <c r="M16" s="130" t="s">
        <v>190</v>
      </c>
      <c r="N16" s="130" t="s">
        <v>26</v>
      </c>
      <c r="O16" s="130">
        <v>8</v>
      </c>
      <c r="P16" s="130" t="s">
        <v>192</v>
      </c>
      <c r="Q16" s="130" t="s">
        <v>194</v>
      </c>
      <c r="R16" s="131" t="s">
        <v>195</v>
      </c>
      <c r="T16" s="4" t="s">
        <v>4</v>
      </c>
      <c r="U16" s="79" t="s">
        <v>275</v>
      </c>
      <c r="V16" s="8" t="s">
        <v>47</v>
      </c>
      <c r="W16" s="25" t="s">
        <v>149</v>
      </c>
      <c r="X16" s="9">
        <v>1</v>
      </c>
      <c r="Y16" s="19" t="s">
        <v>53</v>
      </c>
      <c r="Z16" s="5" t="s">
        <v>181</v>
      </c>
      <c r="AA16" s="6"/>
    </row>
    <row r="17" spans="1:27" ht="14.25" thickBot="1">
      <c r="A17" s="65" t="s">
        <v>189</v>
      </c>
      <c r="D17" s="73" t="s">
        <v>32</v>
      </c>
      <c r="E17" s="74">
        <v>8.25</v>
      </c>
      <c r="F17" s="24"/>
      <c r="G17" s="71">
        <v>15</v>
      </c>
      <c r="H17" s="74">
        <v>14.25</v>
      </c>
      <c r="K17" s="129" t="s">
        <v>183</v>
      </c>
      <c r="L17" s="130" t="s">
        <v>204</v>
      </c>
      <c r="M17" s="130" t="s">
        <v>184</v>
      </c>
      <c r="N17" s="197" t="s">
        <v>30</v>
      </c>
      <c r="O17" s="130">
        <v>12</v>
      </c>
      <c r="P17" s="130" t="s">
        <v>54</v>
      </c>
      <c r="Q17" s="130" t="s">
        <v>194</v>
      </c>
      <c r="R17" s="131" t="s">
        <v>195</v>
      </c>
      <c r="T17" s="10" t="s">
        <v>5</v>
      </c>
      <c r="U17" s="80" t="s">
        <v>276</v>
      </c>
      <c r="V17" s="10" t="s">
        <v>197</v>
      </c>
      <c r="W17" s="26"/>
      <c r="X17" s="11"/>
      <c r="Y17" s="17" t="s">
        <v>53</v>
      </c>
      <c r="Z17" s="1"/>
      <c r="AA17" s="11"/>
    </row>
    <row r="18" spans="1:27" ht="14.25" thickBot="1">
      <c r="A18" s="132" t="s">
        <v>186</v>
      </c>
      <c r="B18" s="236" t="s">
        <v>368</v>
      </c>
      <c r="D18" s="73" t="s">
        <v>33</v>
      </c>
      <c r="E18" s="74">
        <v>3.63</v>
      </c>
      <c r="F18" s="24"/>
      <c r="G18" s="71">
        <v>16</v>
      </c>
      <c r="H18" s="74">
        <v>13.5</v>
      </c>
      <c r="R18" s="136"/>
      <c r="T18" s="4" t="s">
        <v>6</v>
      </c>
      <c r="U18" s="79" t="s">
        <v>277</v>
      </c>
      <c r="V18" s="8" t="s">
        <v>47</v>
      </c>
      <c r="W18" s="25" t="s">
        <v>211</v>
      </c>
      <c r="X18" s="9">
        <v>1</v>
      </c>
      <c r="Y18" s="19" t="s">
        <v>53</v>
      </c>
      <c r="Z18" s="5" t="s">
        <v>181</v>
      </c>
      <c r="AA18" s="6"/>
    </row>
    <row r="19" spans="1:27" ht="14.25" thickBot="1">
      <c r="A19" s="64" t="s">
        <v>187</v>
      </c>
      <c r="B19" s="46">
        <v>13</v>
      </c>
      <c r="D19" s="73" t="s">
        <v>34</v>
      </c>
      <c r="E19" s="74">
        <v>13</v>
      </c>
      <c r="F19" s="24"/>
      <c r="G19" s="71">
        <v>17</v>
      </c>
      <c r="H19" s="74">
        <v>13.5</v>
      </c>
      <c r="T19" s="10" t="s">
        <v>7</v>
      </c>
      <c r="U19" s="80" t="s">
        <v>278</v>
      </c>
      <c r="V19" s="10" t="s">
        <v>197</v>
      </c>
      <c r="W19" s="26"/>
      <c r="X19" s="11"/>
      <c r="Y19" s="17" t="s">
        <v>53</v>
      </c>
      <c r="Z19" s="1"/>
      <c r="AA19" s="11"/>
    </row>
    <row r="20" spans="1:27" ht="14.25" thickBot="1">
      <c r="A20" s="66" t="s">
        <v>69</v>
      </c>
      <c r="B20" s="70">
        <v>35</v>
      </c>
      <c r="D20" s="73" t="s">
        <v>35</v>
      </c>
      <c r="E20" s="74">
        <v>14.13</v>
      </c>
      <c r="F20" s="24"/>
      <c r="G20" s="71">
        <v>18</v>
      </c>
      <c r="H20" s="74">
        <v>13.5</v>
      </c>
      <c r="T20" s="10" t="s">
        <v>8</v>
      </c>
      <c r="U20" s="80" t="s">
        <v>279</v>
      </c>
      <c r="V20" s="10" t="s">
        <v>8</v>
      </c>
      <c r="W20" s="26" t="s">
        <v>212</v>
      </c>
      <c r="X20" s="11">
        <v>2</v>
      </c>
      <c r="Y20" s="17" t="s">
        <v>54</v>
      </c>
      <c r="Z20" s="1" t="s">
        <v>175</v>
      </c>
      <c r="AA20" s="11"/>
    </row>
    <row r="21" spans="1:27" ht="29.25" customHeight="1" thickBot="1">
      <c r="A21" s="65" t="s">
        <v>70</v>
      </c>
      <c r="B21" s="69">
        <v>1</v>
      </c>
      <c r="D21" s="73" t="s">
        <v>36</v>
      </c>
      <c r="E21" s="74">
        <v>3.25</v>
      </c>
      <c r="F21" s="24"/>
      <c r="G21" s="71">
        <v>19</v>
      </c>
      <c r="H21" s="74">
        <v>16.5</v>
      </c>
      <c r="T21" s="10" t="s">
        <v>9</v>
      </c>
      <c r="U21" s="80" t="s">
        <v>280</v>
      </c>
      <c r="V21" s="10" t="s">
        <v>198</v>
      </c>
      <c r="W21" s="26" t="s">
        <v>212</v>
      </c>
      <c r="X21" s="11">
        <v>1</v>
      </c>
      <c r="Y21" s="17" t="s">
        <v>54</v>
      </c>
      <c r="Z21" s="1" t="s">
        <v>175</v>
      </c>
      <c r="AA21" s="11"/>
    </row>
    <row r="22" spans="1:27" ht="27.75" customHeight="1" thickBot="1">
      <c r="A22" t="s">
        <v>202</v>
      </c>
      <c r="B22">
        <v>0</v>
      </c>
      <c r="D22" s="73" t="s">
        <v>37</v>
      </c>
      <c r="E22" s="74">
        <v>8.3800000000000008</v>
      </c>
      <c r="F22" s="24"/>
      <c r="G22" s="71">
        <v>20</v>
      </c>
      <c r="H22" s="74">
        <v>51.75</v>
      </c>
      <c r="T22" s="10" t="s">
        <v>10</v>
      </c>
      <c r="U22" s="80" t="s">
        <v>269</v>
      </c>
      <c r="V22" s="10" t="s">
        <v>10</v>
      </c>
      <c r="W22" s="241" t="s">
        <v>31</v>
      </c>
      <c r="X22" s="11">
        <v>2</v>
      </c>
      <c r="Y22" s="17" t="s">
        <v>53</v>
      </c>
      <c r="Z22" s="1" t="s">
        <v>79</v>
      </c>
      <c r="AA22" s="11"/>
    </row>
    <row r="23" spans="1:27" ht="14.25" thickBot="1">
      <c r="D23" s="73" t="s">
        <v>38</v>
      </c>
      <c r="E23" s="74">
        <v>8.3800000000000008</v>
      </c>
      <c r="F23" s="24"/>
      <c r="G23" s="71">
        <v>21</v>
      </c>
      <c r="H23" s="74">
        <v>19.5</v>
      </c>
      <c r="T23" s="10" t="s">
        <v>11</v>
      </c>
      <c r="U23" s="80" t="s">
        <v>270</v>
      </c>
      <c r="V23" s="10" t="s">
        <v>199</v>
      </c>
      <c r="W23" s="241" t="s">
        <v>31</v>
      </c>
      <c r="X23" s="11"/>
      <c r="Y23" s="17" t="s">
        <v>53</v>
      </c>
      <c r="Z23" s="1"/>
      <c r="AA23" s="11"/>
    </row>
    <row r="24" spans="1:27" ht="14.25" thickBot="1">
      <c r="D24" s="73" t="s">
        <v>39</v>
      </c>
      <c r="E24" s="74">
        <v>8.3800000000000008</v>
      </c>
      <c r="F24" s="24"/>
      <c r="G24" s="71">
        <v>22</v>
      </c>
      <c r="H24" s="74">
        <v>31.5</v>
      </c>
      <c r="T24" s="10" t="s">
        <v>12</v>
      </c>
      <c r="U24" s="80" t="s">
        <v>281</v>
      </c>
      <c r="V24" s="10" t="s">
        <v>12</v>
      </c>
      <c r="W24" s="26" t="s">
        <v>150</v>
      </c>
      <c r="X24" s="11">
        <v>2</v>
      </c>
      <c r="Y24" s="17" t="s">
        <v>54</v>
      </c>
      <c r="Z24" s="1" t="s">
        <v>90</v>
      </c>
      <c r="AA24" s="11"/>
    </row>
    <row r="25" spans="1:27" ht="14.25" thickBot="1">
      <c r="D25" s="73" t="s">
        <v>43</v>
      </c>
      <c r="E25" s="74">
        <v>8.3800000000000008</v>
      </c>
      <c r="F25" s="24"/>
      <c r="G25" s="71">
        <v>23</v>
      </c>
      <c r="H25" s="74">
        <v>28.5</v>
      </c>
      <c r="T25" s="10" t="s">
        <v>13</v>
      </c>
      <c r="U25" s="80" t="s">
        <v>282</v>
      </c>
      <c r="V25" s="10" t="s">
        <v>200</v>
      </c>
      <c r="W25" s="26" t="s">
        <v>213</v>
      </c>
      <c r="X25" s="11">
        <v>1</v>
      </c>
      <c r="Y25" s="17" t="s">
        <v>54</v>
      </c>
      <c r="Z25" s="1" t="s">
        <v>90</v>
      </c>
      <c r="AA25" s="11"/>
    </row>
    <row r="26" spans="1:27" ht="27.75" thickBot="1">
      <c r="D26" s="73" t="s">
        <v>40</v>
      </c>
      <c r="E26" s="74">
        <v>8.3800000000000008</v>
      </c>
      <c r="F26" s="24"/>
      <c r="G26" s="71">
        <v>24</v>
      </c>
      <c r="H26" s="74">
        <v>28.5</v>
      </c>
      <c r="T26" s="10" t="s">
        <v>14</v>
      </c>
      <c r="U26" s="80" t="s">
        <v>273</v>
      </c>
      <c r="V26" s="10" t="s">
        <v>14</v>
      </c>
      <c r="W26" s="241" t="s">
        <v>370</v>
      </c>
      <c r="X26" s="11">
        <v>2</v>
      </c>
      <c r="Y26" s="17" t="s">
        <v>54</v>
      </c>
      <c r="Z26" s="2"/>
      <c r="AA26" s="23" t="s">
        <v>93</v>
      </c>
    </row>
    <row r="27" spans="1:27" ht="27.75" thickBot="1">
      <c r="D27" s="73" t="s">
        <v>41</v>
      </c>
      <c r="E27" s="74">
        <v>8.3800000000000008</v>
      </c>
      <c r="F27" s="24"/>
      <c r="G27" s="71">
        <v>25</v>
      </c>
      <c r="H27" s="74">
        <v>26.25</v>
      </c>
      <c r="T27" s="10" t="s">
        <v>15</v>
      </c>
      <c r="U27" s="80" t="s">
        <v>274</v>
      </c>
      <c r="V27" s="10" t="s">
        <v>201</v>
      </c>
      <c r="W27" s="241" t="s">
        <v>370</v>
      </c>
      <c r="X27" s="11">
        <v>1</v>
      </c>
      <c r="Y27" s="17" t="s">
        <v>54</v>
      </c>
      <c r="Z27" s="32"/>
      <c r="AA27" s="23" t="s">
        <v>93</v>
      </c>
    </row>
    <row r="28" spans="1:27" ht="81.75" thickBot="1">
      <c r="D28" s="75" t="s">
        <v>42</v>
      </c>
      <c r="E28" s="76">
        <v>8.3800000000000008</v>
      </c>
      <c r="F28" s="24"/>
      <c r="G28" s="71">
        <v>26</v>
      </c>
      <c r="H28" s="74">
        <v>17.25</v>
      </c>
      <c r="T28" s="30" t="s">
        <v>182</v>
      </c>
      <c r="U28" s="1" t="s">
        <v>283</v>
      </c>
      <c r="V28" s="29" t="s">
        <v>182</v>
      </c>
      <c r="W28" s="29" t="s">
        <v>152</v>
      </c>
      <c r="X28" s="29">
        <v>2</v>
      </c>
      <c r="Y28" s="139" t="s">
        <v>54</v>
      </c>
      <c r="Z28" s="251" t="s">
        <v>344</v>
      </c>
      <c r="AA28" s="23" t="s">
        <v>205</v>
      </c>
    </row>
    <row r="29" spans="1:27" ht="27" customHeight="1" thickBot="1">
      <c r="E29" s="53">
        <v>8.3800000000000008</v>
      </c>
      <c r="G29" s="71">
        <v>27</v>
      </c>
      <c r="H29" s="74">
        <v>34.5</v>
      </c>
      <c r="T29" s="31" t="s">
        <v>182</v>
      </c>
      <c r="U29" s="42" t="s">
        <v>283</v>
      </c>
      <c r="V29" s="122" t="s">
        <v>182</v>
      </c>
      <c r="W29" s="122" t="s">
        <v>152</v>
      </c>
      <c r="X29" s="122">
        <v>1</v>
      </c>
      <c r="Y29" s="140" t="s">
        <v>54</v>
      </c>
      <c r="Z29" s="251" t="s">
        <v>344</v>
      </c>
      <c r="AA29" s="23" t="s">
        <v>206</v>
      </c>
    </row>
    <row r="30" spans="1:27" ht="14.25" thickBot="1">
      <c r="E30" s="53">
        <v>8.3800000000000008</v>
      </c>
      <c r="G30" s="71">
        <v>28</v>
      </c>
      <c r="H30" s="74">
        <v>79.5</v>
      </c>
    </row>
    <row r="31" spans="1:27" ht="14.25" thickBot="1">
      <c r="E31" s="53">
        <v>8.3800000000000008</v>
      </c>
      <c r="G31" s="71">
        <v>29</v>
      </c>
      <c r="H31" s="74">
        <v>13.5</v>
      </c>
    </row>
    <row r="32" spans="1:27">
      <c r="E32" s="53">
        <v>8.3800000000000008</v>
      </c>
      <c r="G32" s="71">
        <v>30</v>
      </c>
      <c r="H32" s="74">
        <v>13.5</v>
      </c>
    </row>
    <row r="33" spans="5:8">
      <c r="E33" s="53">
        <v>8.3800000000000008</v>
      </c>
      <c r="G33" s="73"/>
      <c r="H33" s="74">
        <v>13.5</v>
      </c>
    </row>
    <row r="34" spans="5:8">
      <c r="E34" s="53">
        <v>8.3800000000000008</v>
      </c>
      <c r="G34" s="73"/>
      <c r="H34" s="74">
        <v>38.25</v>
      </c>
    </row>
    <row r="35" spans="5:8">
      <c r="E35" s="53">
        <v>8.3800000000000008</v>
      </c>
      <c r="G35" s="73"/>
      <c r="H35" s="74">
        <v>46.5</v>
      </c>
    </row>
    <row r="36" spans="5:8" ht="28.5" customHeight="1">
      <c r="E36" s="53">
        <v>8.3800000000000008</v>
      </c>
      <c r="G36" s="73"/>
      <c r="H36" s="74">
        <v>20.25</v>
      </c>
    </row>
    <row r="37" spans="5:8" ht="27.75" customHeight="1">
      <c r="E37" s="53">
        <v>8.3800000000000008</v>
      </c>
      <c r="G37" s="73"/>
      <c r="H37" s="74">
        <v>29.25</v>
      </c>
    </row>
    <row r="38" spans="5:8" ht="14.25" thickBot="1">
      <c r="E38" s="53">
        <v>8.3800000000000008</v>
      </c>
      <c r="G38" s="75"/>
      <c r="H38" s="74">
        <v>23.25</v>
      </c>
    </row>
    <row r="39" spans="5:8">
      <c r="E39" s="53">
        <v>8.3800000000000008</v>
      </c>
      <c r="H39" s="53">
        <v>52.5</v>
      </c>
    </row>
    <row r="40" spans="5:8">
      <c r="E40" s="53">
        <v>8.3800000000000008</v>
      </c>
      <c r="H40" s="53">
        <v>13.5</v>
      </c>
    </row>
    <row r="41" spans="5:8">
      <c r="E41" s="53">
        <v>8.3800000000000008</v>
      </c>
      <c r="H41" s="53">
        <v>13.5</v>
      </c>
    </row>
    <row r="42" spans="5:8">
      <c r="E42" s="53">
        <v>8.3800000000000008</v>
      </c>
      <c r="H42" s="53">
        <v>13.5</v>
      </c>
    </row>
    <row r="43" spans="5:8">
      <c r="E43" s="53">
        <v>8.3800000000000008</v>
      </c>
      <c r="H43" s="53">
        <v>13.5</v>
      </c>
    </row>
    <row r="44" spans="5:8" ht="26.25" customHeight="1">
      <c r="E44" s="53">
        <v>8.3800000000000008</v>
      </c>
      <c r="H44" s="53">
        <v>13.5</v>
      </c>
    </row>
    <row r="45" spans="5:8">
      <c r="E45" s="53">
        <v>8.3800000000000008</v>
      </c>
      <c r="H45" s="53">
        <v>13.5</v>
      </c>
    </row>
    <row r="46" spans="5:8">
      <c r="E46" s="53">
        <v>8.3800000000000008</v>
      </c>
      <c r="H46" s="53">
        <v>13.5</v>
      </c>
    </row>
    <row r="47" spans="5:8">
      <c r="H47" s="53">
        <v>22.5</v>
      </c>
    </row>
    <row r="48" spans="5:8">
      <c r="H48" s="53">
        <v>25.5</v>
      </c>
    </row>
    <row r="49" spans="8:8">
      <c r="H49" s="53">
        <v>25.5</v>
      </c>
    </row>
    <row r="50" spans="8:8">
      <c r="H50" s="53">
        <v>22.5</v>
      </c>
    </row>
    <row r="51" spans="8:8">
      <c r="H51" s="53">
        <v>139.5</v>
      </c>
    </row>
    <row r="52" spans="8:8">
      <c r="H52" s="53">
        <v>182.25</v>
      </c>
    </row>
    <row r="53" spans="8:8">
      <c r="H53" s="53">
        <v>13.5</v>
      </c>
    </row>
    <row r="54" spans="8:8">
      <c r="H54" s="53">
        <v>13.5</v>
      </c>
    </row>
    <row r="55" spans="8:8">
      <c r="H55" s="53">
        <v>13.5</v>
      </c>
    </row>
    <row r="56" spans="8:8">
      <c r="H56" s="53">
        <v>13.5</v>
      </c>
    </row>
    <row r="57" spans="8:8">
      <c r="H57" s="53">
        <v>13.5</v>
      </c>
    </row>
    <row r="58" spans="8:8">
      <c r="H58" s="53">
        <v>13.5</v>
      </c>
    </row>
    <row r="59" spans="8:8">
      <c r="H59" s="53">
        <v>17.25</v>
      </c>
    </row>
    <row r="60" spans="8:8">
      <c r="H60" s="53">
        <v>13.5</v>
      </c>
    </row>
    <row r="61" spans="8:8">
      <c r="H61" s="53">
        <v>13.5</v>
      </c>
    </row>
    <row r="62" spans="8:8">
      <c r="H62" s="53">
        <v>13.5</v>
      </c>
    </row>
    <row r="63" spans="8:8">
      <c r="H63" s="53">
        <v>28.5</v>
      </c>
    </row>
    <row r="64" spans="8:8">
      <c r="H64" s="53">
        <v>28.5</v>
      </c>
    </row>
    <row r="65" spans="8:8">
      <c r="H65" s="53">
        <v>28.5</v>
      </c>
    </row>
    <row r="66" spans="8:8">
      <c r="H66" s="53">
        <v>28.5</v>
      </c>
    </row>
    <row r="67" spans="8:8">
      <c r="H67" s="53">
        <v>28.5</v>
      </c>
    </row>
    <row r="68" spans="8:8">
      <c r="H68" s="53">
        <v>28.5</v>
      </c>
    </row>
    <row r="69" spans="8:8">
      <c r="H69" s="53">
        <v>45</v>
      </c>
    </row>
    <row r="70" spans="8:8">
      <c r="H70" s="53">
        <v>18</v>
      </c>
    </row>
    <row r="71" spans="8:8">
      <c r="H71" s="53">
        <v>28.5</v>
      </c>
    </row>
    <row r="72" spans="8:8">
      <c r="H72" s="53">
        <v>28.5</v>
      </c>
    </row>
    <row r="73" spans="8:8">
      <c r="H73" s="53">
        <v>28.5</v>
      </c>
    </row>
    <row r="74" spans="8:8">
      <c r="H74" s="53">
        <v>28.5</v>
      </c>
    </row>
    <row r="75" spans="8:8">
      <c r="H75" s="53">
        <v>23.25</v>
      </c>
    </row>
    <row r="76" spans="8:8">
      <c r="H76" s="53">
        <v>28.5</v>
      </c>
    </row>
    <row r="77" spans="8:8">
      <c r="H77" s="53">
        <v>28.5</v>
      </c>
    </row>
    <row r="78" spans="8:8">
      <c r="H78" s="53">
        <v>28.5</v>
      </c>
    </row>
    <row r="79" spans="8:8">
      <c r="H79" s="53">
        <v>28.5</v>
      </c>
    </row>
    <row r="80" spans="8:8">
      <c r="H80" s="53">
        <v>28.5</v>
      </c>
    </row>
    <row r="81" spans="8:8">
      <c r="H81" s="53">
        <v>28.5</v>
      </c>
    </row>
    <row r="82" spans="8:8">
      <c r="H82" s="53">
        <v>28.5</v>
      </c>
    </row>
    <row r="83" spans="8:8">
      <c r="H83" s="53">
        <v>28.5</v>
      </c>
    </row>
    <row r="84" spans="8:8">
      <c r="H84" s="53">
        <v>28.5</v>
      </c>
    </row>
    <row r="85" spans="8:8">
      <c r="H85" s="53">
        <v>28.5</v>
      </c>
    </row>
    <row r="86" spans="8:8">
      <c r="H86" s="53">
        <v>28.5</v>
      </c>
    </row>
    <row r="87" spans="8:8">
      <c r="H87" s="53">
        <v>28.5</v>
      </c>
    </row>
    <row r="88" spans="8:8">
      <c r="H88" s="53">
        <v>28.5</v>
      </c>
    </row>
    <row r="89" spans="8:8">
      <c r="H89" s="53">
        <v>28.5</v>
      </c>
    </row>
    <row r="90" spans="8:8">
      <c r="H90" s="53">
        <v>28.5</v>
      </c>
    </row>
    <row r="91" spans="8:8">
      <c r="H91" s="53">
        <v>28.5</v>
      </c>
    </row>
    <row r="92" spans="8:8">
      <c r="H92" s="53">
        <v>36</v>
      </c>
    </row>
  </sheetData>
  <mergeCells count="14">
    <mergeCell ref="V3:Z3"/>
    <mergeCell ref="M4:Q11"/>
    <mergeCell ref="V4:Z9"/>
    <mergeCell ref="Z13:Z14"/>
    <mergeCell ref="AA13:AA14"/>
    <mergeCell ref="R13:R14"/>
    <mergeCell ref="T13:U13"/>
    <mergeCell ref="V13:X13"/>
    <mergeCell ref="Y13:Y14"/>
    <mergeCell ref="K13:L13"/>
    <mergeCell ref="M13:O13"/>
    <mergeCell ref="P13:P14"/>
    <mergeCell ref="Q13:Q14"/>
    <mergeCell ref="M3:Q3"/>
  </mergeCells>
  <phoneticPr fontId="3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6"/>
  <sheetViews>
    <sheetView topLeftCell="O6" workbookViewId="0">
      <selection activeCell="W15" sqref="W15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3" customWidth="1"/>
    <col min="6" max="6" width="6" customWidth="1"/>
    <col min="7" max="7" width="3.5" bestFit="1" customWidth="1"/>
    <col min="8" max="8" width="6" style="53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2" t="s">
        <v>154</v>
      </c>
    </row>
    <row r="2" spans="1:27" ht="13.5" customHeight="1" thickBot="1">
      <c r="A2" s="61" t="s">
        <v>1</v>
      </c>
      <c r="B2" s="62" t="s">
        <v>67</v>
      </c>
      <c r="C2" t="s">
        <v>2</v>
      </c>
      <c r="F2" t="s">
        <v>78</v>
      </c>
      <c r="J2" t="s">
        <v>3</v>
      </c>
      <c r="S2" t="s">
        <v>16</v>
      </c>
    </row>
    <row r="3" spans="1:27" ht="14.25" thickBot="1">
      <c r="A3" s="63"/>
      <c r="B3" s="110"/>
      <c r="D3" s="71" t="s">
        <v>18</v>
      </c>
      <c r="E3" s="72">
        <v>1.75</v>
      </c>
      <c r="F3" s="24"/>
      <c r="G3" s="71">
        <v>1</v>
      </c>
      <c r="H3" s="72">
        <v>5.25</v>
      </c>
      <c r="K3" s="77" t="s">
        <v>81</v>
      </c>
      <c r="L3" s="77" t="s">
        <v>83</v>
      </c>
      <c r="M3" s="294" t="s">
        <v>84</v>
      </c>
      <c r="N3" s="295"/>
      <c r="O3" s="295"/>
      <c r="P3" s="295"/>
      <c r="Q3" s="296"/>
      <c r="T3" s="77" t="s">
        <v>82</v>
      </c>
      <c r="U3" s="77" t="s">
        <v>174</v>
      </c>
      <c r="V3" s="297" t="s">
        <v>85</v>
      </c>
      <c r="W3" s="297"/>
      <c r="X3" s="297"/>
      <c r="Y3" s="297"/>
      <c r="Z3" s="297"/>
    </row>
    <row r="4" spans="1:27" ht="14.25" thickBot="1">
      <c r="A4" s="64"/>
      <c r="B4" s="59"/>
      <c r="D4" s="73" t="s">
        <v>19</v>
      </c>
      <c r="E4" s="74">
        <v>1.1299999999999999</v>
      </c>
      <c r="F4" s="24"/>
      <c r="G4" s="73">
        <v>2</v>
      </c>
      <c r="H4" s="72">
        <v>20.25</v>
      </c>
      <c r="K4" s="77" t="s">
        <v>88</v>
      </c>
      <c r="L4" s="77" t="s">
        <v>284</v>
      </c>
      <c r="M4" s="298" t="s">
        <v>64</v>
      </c>
      <c r="N4" s="299"/>
      <c r="O4" s="299"/>
      <c r="P4" s="299"/>
      <c r="Q4" s="300"/>
      <c r="T4" s="77" t="s">
        <v>86</v>
      </c>
      <c r="U4" s="77" t="s">
        <v>292</v>
      </c>
      <c r="V4" s="298" t="s">
        <v>172</v>
      </c>
      <c r="W4" s="299"/>
      <c r="X4" s="299"/>
      <c r="Y4" s="299"/>
      <c r="Z4" s="299"/>
    </row>
    <row r="5" spans="1:27">
      <c r="A5" s="64"/>
      <c r="B5" s="46"/>
      <c r="D5" s="73" t="s">
        <v>20</v>
      </c>
      <c r="E5" s="74">
        <v>1.25</v>
      </c>
      <c r="F5" s="24"/>
      <c r="G5" s="73">
        <v>3</v>
      </c>
      <c r="H5" s="72">
        <v>13</v>
      </c>
      <c r="K5" s="77" t="s">
        <v>87</v>
      </c>
      <c r="L5" s="77" t="s">
        <v>285</v>
      </c>
      <c r="M5" s="301"/>
      <c r="N5" s="302"/>
      <c r="O5" s="302"/>
      <c r="P5" s="302"/>
      <c r="Q5" s="303"/>
      <c r="T5" s="77" t="s">
        <v>87</v>
      </c>
      <c r="U5" s="77" t="s">
        <v>293</v>
      </c>
      <c r="V5" s="301"/>
      <c r="W5" s="302"/>
      <c r="X5" s="302"/>
      <c r="Y5" s="302"/>
      <c r="Z5" s="302"/>
    </row>
    <row r="6" spans="1:27">
      <c r="A6" s="63" t="s">
        <v>65</v>
      </c>
      <c r="B6" s="67" t="s">
        <v>132</v>
      </c>
      <c r="D6" s="73" t="s">
        <v>21</v>
      </c>
      <c r="E6" s="74">
        <v>7.75</v>
      </c>
      <c r="F6" s="24"/>
      <c r="G6" s="73">
        <v>4</v>
      </c>
      <c r="H6" s="74">
        <v>15</v>
      </c>
      <c r="K6" s="77" t="s">
        <v>45</v>
      </c>
      <c r="L6" s="77" t="s">
        <v>286</v>
      </c>
      <c r="M6" s="301"/>
      <c r="N6" s="302"/>
      <c r="O6" s="302"/>
      <c r="P6" s="302"/>
      <c r="Q6" s="303"/>
      <c r="T6" s="77" t="s">
        <v>45</v>
      </c>
      <c r="U6" s="77" t="s">
        <v>294</v>
      </c>
      <c r="V6" s="301"/>
      <c r="W6" s="302"/>
      <c r="X6" s="302"/>
      <c r="Y6" s="302"/>
      <c r="Z6" s="302"/>
    </row>
    <row r="7" spans="1:27">
      <c r="A7" s="64" t="s">
        <v>66</v>
      </c>
      <c r="B7" s="46" t="s">
        <v>71</v>
      </c>
      <c r="D7" s="73" t="s">
        <v>22</v>
      </c>
      <c r="E7" s="74">
        <v>2.88</v>
      </c>
      <c r="F7" s="24"/>
      <c r="G7" s="73">
        <v>5</v>
      </c>
      <c r="H7" s="74">
        <v>15</v>
      </c>
      <c r="K7" s="77" t="s">
        <v>46</v>
      </c>
      <c r="L7" s="77" t="s">
        <v>287</v>
      </c>
      <c r="M7" s="301"/>
      <c r="N7" s="302"/>
      <c r="O7" s="302"/>
      <c r="P7" s="302"/>
      <c r="Q7" s="303"/>
      <c r="T7" s="77" t="s">
        <v>46</v>
      </c>
      <c r="U7" s="77" t="s">
        <v>295</v>
      </c>
      <c r="V7" s="301"/>
      <c r="W7" s="302"/>
      <c r="X7" s="302"/>
      <c r="Y7" s="302"/>
      <c r="Z7" s="302"/>
    </row>
    <row r="8" spans="1:27">
      <c r="A8" s="64" t="s">
        <v>74</v>
      </c>
      <c r="B8" s="46" t="s">
        <v>76</v>
      </c>
      <c r="D8" s="73" t="s">
        <v>23</v>
      </c>
      <c r="E8" s="74">
        <v>14.13</v>
      </c>
      <c r="F8" s="24"/>
      <c r="G8" s="73">
        <v>6</v>
      </c>
      <c r="H8" s="74">
        <v>6</v>
      </c>
      <c r="K8" s="77" t="s">
        <v>100</v>
      </c>
      <c r="L8" s="77" t="s">
        <v>288</v>
      </c>
      <c r="M8" s="304"/>
      <c r="N8" s="305"/>
      <c r="O8" s="305"/>
      <c r="P8" s="305"/>
      <c r="Q8" s="306"/>
      <c r="T8" s="77" t="s">
        <v>127</v>
      </c>
      <c r="U8" s="77" t="s">
        <v>296</v>
      </c>
      <c r="V8" s="304"/>
      <c r="W8" s="305"/>
      <c r="X8" s="305"/>
      <c r="Y8" s="305"/>
      <c r="Z8" s="305"/>
    </row>
    <row r="9" spans="1:27">
      <c r="A9" s="64" t="s">
        <v>75</v>
      </c>
      <c r="B9" s="46" t="s">
        <v>261</v>
      </c>
      <c r="D9" s="73" t="s">
        <v>24</v>
      </c>
      <c r="E9" s="74">
        <v>7.38</v>
      </c>
      <c r="F9" s="24"/>
      <c r="G9" s="73">
        <v>7</v>
      </c>
      <c r="H9" s="74">
        <v>21.75</v>
      </c>
      <c r="K9" s="77" t="s">
        <v>101</v>
      </c>
      <c r="L9" s="77" t="s">
        <v>289</v>
      </c>
      <c r="M9" s="304"/>
      <c r="N9" s="305"/>
      <c r="O9" s="305"/>
      <c r="P9" s="305"/>
      <c r="Q9" s="306"/>
      <c r="T9" s="77" t="s">
        <v>128</v>
      </c>
      <c r="U9" s="77" t="s">
        <v>297</v>
      </c>
      <c r="V9" s="304"/>
      <c r="W9" s="305"/>
      <c r="X9" s="305"/>
      <c r="Y9" s="305"/>
      <c r="Z9" s="305"/>
    </row>
    <row r="10" spans="1:27">
      <c r="A10" s="64" t="s">
        <v>72</v>
      </c>
      <c r="B10" s="46">
        <v>13</v>
      </c>
      <c r="D10" s="73" t="s">
        <v>25</v>
      </c>
      <c r="E10" s="74">
        <v>7.75</v>
      </c>
      <c r="F10" s="24"/>
      <c r="G10" s="73">
        <v>8</v>
      </c>
      <c r="H10" s="74">
        <v>15</v>
      </c>
      <c r="K10" s="77" t="s">
        <v>10</v>
      </c>
      <c r="L10" s="77" t="s">
        <v>290</v>
      </c>
      <c r="M10" s="304"/>
      <c r="N10" s="307"/>
      <c r="O10" s="307"/>
      <c r="P10" s="307"/>
      <c r="Q10" s="306"/>
      <c r="T10" s="77" t="s">
        <v>14</v>
      </c>
      <c r="U10" s="77" t="s">
        <v>298</v>
      </c>
      <c r="V10" s="317"/>
      <c r="W10" s="318"/>
      <c r="X10" s="318"/>
      <c r="Y10" s="318"/>
      <c r="Z10" s="318"/>
    </row>
    <row r="11" spans="1:27">
      <c r="A11" s="64" t="s">
        <v>68</v>
      </c>
      <c r="B11" s="46">
        <v>2</v>
      </c>
      <c r="D11" s="73" t="s">
        <v>26</v>
      </c>
      <c r="E11" s="74">
        <v>3.5</v>
      </c>
      <c r="F11" s="24"/>
      <c r="G11" s="73">
        <v>9</v>
      </c>
      <c r="H11" s="74">
        <v>15</v>
      </c>
      <c r="K11" s="77" t="s">
        <v>11</v>
      </c>
      <c r="L11" s="77" t="s">
        <v>291</v>
      </c>
      <c r="M11" s="308"/>
      <c r="N11" s="309"/>
      <c r="O11" s="309"/>
      <c r="P11" s="309"/>
      <c r="Q11" s="310"/>
      <c r="T11" s="77" t="s">
        <v>15</v>
      </c>
      <c r="U11" s="77" t="s">
        <v>299</v>
      </c>
      <c r="V11" s="317"/>
      <c r="W11" s="318"/>
      <c r="X11" s="318"/>
      <c r="Y11" s="318"/>
      <c r="Z11" s="318"/>
    </row>
    <row r="12" spans="1:27" ht="14.25" thickBot="1">
      <c r="A12" s="64" t="s">
        <v>69</v>
      </c>
      <c r="B12" s="46">
        <v>3</v>
      </c>
      <c r="D12" s="73" t="s">
        <v>27</v>
      </c>
      <c r="E12" s="74">
        <v>7.13</v>
      </c>
      <c r="F12" s="24"/>
      <c r="G12" s="73">
        <v>10</v>
      </c>
      <c r="H12" s="74">
        <v>15</v>
      </c>
      <c r="K12" t="s">
        <v>80</v>
      </c>
      <c r="T12" t="s">
        <v>129</v>
      </c>
    </row>
    <row r="13" spans="1:27" ht="27.75" customHeight="1">
      <c r="A13" s="65" t="s">
        <v>70</v>
      </c>
      <c r="B13" s="69">
        <v>1</v>
      </c>
      <c r="D13" s="73" t="s">
        <v>28</v>
      </c>
      <c r="E13" s="74">
        <v>3.5</v>
      </c>
      <c r="F13" s="24"/>
      <c r="G13" s="73">
        <v>11</v>
      </c>
      <c r="H13" s="74">
        <v>15</v>
      </c>
      <c r="K13" s="285" t="s">
        <v>155</v>
      </c>
      <c r="L13" s="286"/>
      <c r="M13" s="287" t="s">
        <v>156</v>
      </c>
      <c r="N13" s="288"/>
      <c r="O13" s="289"/>
      <c r="P13" s="290" t="s">
        <v>52</v>
      </c>
      <c r="Q13" s="292" t="s">
        <v>58</v>
      </c>
      <c r="R13" s="313" t="s">
        <v>59</v>
      </c>
      <c r="T13" s="285" t="s">
        <v>155</v>
      </c>
      <c r="U13" s="286"/>
      <c r="V13" s="287" t="s">
        <v>156</v>
      </c>
      <c r="W13" s="288"/>
      <c r="X13" s="289"/>
      <c r="Y13" s="290" t="s">
        <v>52</v>
      </c>
      <c r="Z13" s="292" t="s">
        <v>58</v>
      </c>
      <c r="AA13" s="313" t="s">
        <v>59</v>
      </c>
    </row>
    <row r="14" spans="1:27" ht="14.25" thickBot="1">
      <c r="A14" s="64" t="s">
        <v>114</v>
      </c>
      <c r="B14" s="46">
        <v>1</v>
      </c>
      <c r="D14" s="73" t="s">
        <v>29</v>
      </c>
      <c r="E14" s="74">
        <v>12.5</v>
      </c>
      <c r="F14" s="24"/>
      <c r="G14" s="73">
        <v>12</v>
      </c>
      <c r="H14" s="74">
        <v>15</v>
      </c>
      <c r="K14" s="96" t="s">
        <v>0</v>
      </c>
      <c r="L14" s="97"/>
      <c r="M14" s="96" t="s">
        <v>0</v>
      </c>
      <c r="N14" s="98"/>
      <c r="O14" s="97" t="s">
        <v>77</v>
      </c>
      <c r="P14" s="291"/>
      <c r="Q14" s="293"/>
      <c r="R14" s="315"/>
      <c r="T14" s="99" t="s">
        <v>0</v>
      </c>
      <c r="U14" s="100" t="s">
        <v>77</v>
      </c>
      <c r="V14" s="96" t="s">
        <v>0</v>
      </c>
      <c r="W14" s="98"/>
      <c r="X14" s="97" t="s">
        <v>77</v>
      </c>
      <c r="Y14" s="316"/>
      <c r="Z14" s="312"/>
      <c r="AA14" s="314"/>
    </row>
    <row r="15" spans="1:27" ht="27.75" thickBot="1">
      <c r="A15" s="66" t="s">
        <v>115</v>
      </c>
      <c r="B15" s="70">
        <v>0</v>
      </c>
      <c r="D15" s="73" t="s">
        <v>30</v>
      </c>
      <c r="E15" s="74">
        <v>12.25</v>
      </c>
      <c r="F15" s="24"/>
      <c r="G15" s="73">
        <v>13</v>
      </c>
      <c r="H15" s="74">
        <v>15</v>
      </c>
      <c r="K15" s="8" t="s">
        <v>4</v>
      </c>
      <c r="L15" s="81" t="s">
        <v>300</v>
      </c>
      <c r="M15" s="8" t="s">
        <v>17</v>
      </c>
      <c r="N15" s="25" t="s">
        <v>216</v>
      </c>
      <c r="O15" s="9">
        <v>1</v>
      </c>
      <c r="P15" s="16" t="s">
        <v>53</v>
      </c>
      <c r="Q15" s="3" t="s">
        <v>60</v>
      </c>
      <c r="R15" s="9" t="s">
        <v>61</v>
      </c>
      <c r="T15" s="22" t="s">
        <v>86</v>
      </c>
      <c r="U15" s="78" t="s">
        <v>292</v>
      </c>
      <c r="V15" s="22" t="s">
        <v>44</v>
      </c>
      <c r="W15" s="255" t="s">
        <v>372</v>
      </c>
      <c r="X15" s="20">
        <v>2</v>
      </c>
      <c r="Y15" s="21" t="s">
        <v>55</v>
      </c>
      <c r="Z15" s="2" t="s">
        <v>44</v>
      </c>
      <c r="AA15" s="23" t="s">
        <v>62</v>
      </c>
    </row>
    <row r="16" spans="1:27">
      <c r="D16" s="73" t="s">
        <v>31</v>
      </c>
      <c r="E16" s="74">
        <v>2.38</v>
      </c>
      <c r="F16" s="24"/>
      <c r="G16" s="73">
        <v>14</v>
      </c>
      <c r="H16" s="74">
        <v>15</v>
      </c>
      <c r="K16" s="10" t="s">
        <v>5</v>
      </c>
      <c r="L16" s="80" t="s">
        <v>301</v>
      </c>
      <c r="M16" s="10"/>
      <c r="N16" s="26"/>
      <c r="O16" s="11"/>
      <c r="P16" s="17"/>
      <c r="Q16" s="1"/>
      <c r="R16" s="11"/>
      <c r="T16" s="4" t="s">
        <v>4</v>
      </c>
      <c r="U16" s="79" t="s">
        <v>302</v>
      </c>
      <c r="V16" s="8" t="s">
        <v>47</v>
      </c>
      <c r="W16" s="25" t="s">
        <v>56</v>
      </c>
      <c r="X16" s="9">
        <v>1</v>
      </c>
      <c r="Y16" s="19" t="s">
        <v>53</v>
      </c>
      <c r="Z16" s="5" t="s">
        <v>60</v>
      </c>
      <c r="AA16" s="6"/>
    </row>
    <row r="17" spans="4:27" ht="27.75" thickBot="1">
      <c r="D17" s="73" t="s">
        <v>32</v>
      </c>
      <c r="E17" s="74">
        <v>1.25</v>
      </c>
      <c r="F17" s="24"/>
      <c r="G17" s="73">
        <v>15</v>
      </c>
      <c r="H17" s="74">
        <v>15</v>
      </c>
      <c r="K17" s="12" t="s">
        <v>86</v>
      </c>
      <c r="L17" s="91" t="s">
        <v>284</v>
      </c>
      <c r="M17" s="12" t="s">
        <v>44</v>
      </c>
      <c r="N17" s="27" t="s">
        <v>19</v>
      </c>
      <c r="O17" s="15">
        <v>1</v>
      </c>
      <c r="P17" s="18" t="s">
        <v>53</v>
      </c>
      <c r="Q17" s="13" t="s">
        <v>91</v>
      </c>
      <c r="R17" s="14" t="s">
        <v>63</v>
      </c>
      <c r="T17" s="10" t="s">
        <v>5</v>
      </c>
      <c r="U17" s="80" t="s">
        <v>303</v>
      </c>
      <c r="V17" s="10" t="s">
        <v>48</v>
      </c>
      <c r="W17" s="26"/>
      <c r="X17" s="11"/>
      <c r="Y17" s="17" t="s">
        <v>53</v>
      </c>
      <c r="Z17" s="1"/>
      <c r="AA17" s="11"/>
    </row>
    <row r="18" spans="4:27">
      <c r="D18" s="73" t="s">
        <v>33</v>
      </c>
      <c r="E18" s="74">
        <v>0.31</v>
      </c>
      <c r="F18" s="24"/>
      <c r="G18" s="73">
        <v>16</v>
      </c>
      <c r="H18" s="74">
        <v>15</v>
      </c>
      <c r="K18" t="s">
        <v>10</v>
      </c>
      <c r="L18" t="s">
        <v>290</v>
      </c>
      <c r="M18" t="s">
        <v>10</v>
      </c>
      <c r="N18" t="s">
        <v>145</v>
      </c>
      <c r="O18">
        <v>1</v>
      </c>
      <c r="T18" s="10" t="s">
        <v>6</v>
      </c>
      <c r="U18" s="80" t="s">
        <v>304</v>
      </c>
      <c r="V18" s="10" t="s">
        <v>49</v>
      </c>
      <c r="W18" s="26" t="s">
        <v>19</v>
      </c>
      <c r="X18" s="11">
        <v>2</v>
      </c>
      <c r="Y18" s="17" t="s">
        <v>53</v>
      </c>
      <c r="Z18" s="1" t="s">
        <v>79</v>
      </c>
      <c r="AA18" s="11"/>
    </row>
    <row r="19" spans="4:27">
      <c r="D19" s="73" t="s">
        <v>34</v>
      </c>
      <c r="E19" s="74">
        <v>17.63</v>
      </c>
      <c r="F19" s="24"/>
      <c r="G19" s="73">
        <v>17</v>
      </c>
      <c r="H19" s="74">
        <v>15</v>
      </c>
      <c r="K19" t="s">
        <v>100</v>
      </c>
      <c r="L19" t="s">
        <v>288</v>
      </c>
      <c r="M19" t="s">
        <v>159</v>
      </c>
      <c r="N19" t="s">
        <v>262</v>
      </c>
      <c r="O19">
        <v>1</v>
      </c>
      <c r="T19" s="10" t="s">
        <v>7</v>
      </c>
      <c r="U19" s="80" t="s">
        <v>305</v>
      </c>
      <c r="V19" s="10" t="s">
        <v>50</v>
      </c>
      <c r="W19" s="26"/>
      <c r="X19" s="11"/>
      <c r="Y19" s="17" t="s">
        <v>53</v>
      </c>
      <c r="Z19" s="1"/>
      <c r="AA19" s="11"/>
    </row>
    <row r="20" spans="4:27">
      <c r="D20" s="73" t="s">
        <v>35</v>
      </c>
      <c r="E20" s="74">
        <v>1.5</v>
      </c>
      <c r="F20" s="24"/>
      <c r="G20" s="73">
        <v>18</v>
      </c>
      <c r="H20" s="74">
        <v>15</v>
      </c>
      <c r="T20" s="10" t="s">
        <v>8</v>
      </c>
      <c r="U20" s="80" t="s">
        <v>306</v>
      </c>
      <c r="V20" s="10" t="s">
        <v>8</v>
      </c>
      <c r="W20" s="26" t="s">
        <v>146</v>
      </c>
      <c r="X20" s="11">
        <v>2</v>
      </c>
      <c r="Y20" s="17" t="s">
        <v>54</v>
      </c>
      <c r="Z20" s="1"/>
      <c r="AA20" s="11"/>
    </row>
    <row r="21" spans="4:27" ht="29.25" customHeight="1">
      <c r="D21" s="73" t="s">
        <v>36</v>
      </c>
      <c r="E21" s="74">
        <v>0.77</v>
      </c>
      <c r="F21" s="24"/>
      <c r="G21" s="73">
        <v>19</v>
      </c>
      <c r="H21" s="74">
        <v>15</v>
      </c>
      <c r="T21" s="10" t="s">
        <v>9</v>
      </c>
      <c r="U21" s="80" t="s">
        <v>307</v>
      </c>
      <c r="V21" s="10" t="s">
        <v>9</v>
      </c>
      <c r="W21" s="26" t="s">
        <v>258</v>
      </c>
      <c r="X21" s="11">
        <v>1</v>
      </c>
      <c r="Y21" s="17" t="s">
        <v>54</v>
      </c>
      <c r="Z21" s="1"/>
      <c r="AA21" s="11"/>
    </row>
    <row r="22" spans="4:27" ht="27.75" customHeight="1">
      <c r="D22" s="73" t="s">
        <v>37</v>
      </c>
      <c r="E22" s="74">
        <v>4.75</v>
      </c>
      <c r="F22" s="24"/>
      <c r="G22" s="73">
        <v>20</v>
      </c>
      <c r="H22" s="74">
        <v>15</v>
      </c>
      <c r="T22" s="10" t="s">
        <v>10</v>
      </c>
      <c r="U22" s="80" t="s">
        <v>308</v>
      </c>
      <c r="V22" s="10" t="s">
        <v>10</v>
      </c>
      <c r="W22" s="241" t="s">
        <v>342</v>
      </c>
      <c r="X22" s="11">
        <v>2</v>
      </c>
      <c r="Y22" s="17" t="s">
        <v>53</v>
      </c>
      <c r="Z22" s="1" t="s">
        <v>79</v>
      </c>
      <c r="AA22" s="11"/>
    </row>
    <row r="23" spans="4:27">
      <c r="D23" s="73" t="s">
        <v>38</v>
      </c>
      <c r="E23" s="74">
        <v>1.63</v>
      </c>
      <c r="F23" s="24"/>
      <c r="G23" s="73">
        <v>21</v>
      </c>
      <c r="H23" s="74">
        <v>15</v>
      </c>
      <c r="T23" s="10" t="s">
        <v>11</v>
      </c>
      <c r="U23" s="80" t="s">
        <v>309</v>
      </c>
      <c r="V23" s="10" t="s">
        <v>11</v>
      </c>
      <c r="W23" s="26"/>
      <c r="X23" s="11"/>
      <c r="Y23" s="17" t="s">
        <v>53</v>
      </c>
      <c r="Z23" s="1"/>
      <c r="AA23" s="11"/>
    </row>
    <row r="24" spans="4:27">
      <c r="D24" s="73" t="s">
        <v>39</v>
      </c>
      <c r="E24" s="74">
        <v>5.25</v>
      </c>
      <c r="F24" s="24"/>
      <c r="G24" s="73">
        <v>22</v>
      </c>
      <c r="H24" s="74">
        <v>15</v>
      </c>
      <c r="T24" s="10" t="s">
        <v>12</v>
      </c>
      <c r="U24" s="80" t="s">
        <v>310</v>
      </c>
      <c r="V24" s="10" t="s">
        <v>12</v>
      </c>
      <c r="W24" s="26" t="s">
        <v>215</v>
      </c>
      <c r="X24" s="11">
        <v>2</v>
      </c>
      <c r="Y24" s="17" t="s">
        <v>54</v>
      </c>
      <c r="Z24" s="1" t="s">
        <v>124</v>
      </c>
      <c r="AA24" s="11"/>
    </row>
    <row r="25" spans="4:27">
      <c r="D25" s="73" t="s">
        <v>43</v>
      </c>
      <c r="E25" s="74"/>
      <c r="F25" s="24"/>
      <c r="G25" s="73">
        <v>23</v>
      </c>
      <c r="H25" s="74">
        <v>15</v>
      </c>
      <c r="T25" s="10" t="s">
        <v>13</v>
      </c>
      <c r="U25" s="80" t="s">
        <v>311</v>
      </c>
      <c r="V25" s="10" t="s">
        <v>13</v>
      </c>
      <c r="W25" s="26" t="s">
        <v>215</v>
      </c>
      <c r="X25" s="11">
        <v>1</v>
      </c>
      <c r="Y25" s="17" t="s">
        <v>54</v>
      </c>
      <c r="Z25" s="1" t="s">
        <v>125</v>
      </c>
      <c r="AA25" s="11"/>
    </row>
    <row r="26" spans="4:27">
      <c r="D26" s="73" t="s">
        <v>40</v>
      </c>
      <c r="E26" s="74"/>
      <c r="F26" s="24"/>
      <c r="G26" s="73">
        <v>24</v>
      </c>
      <c r="H26" s="74">
        <v>15</v>
      </c>
      <c r="T26" s="48" t="s">
        <v>102</v>
      </c>
      <c r="U26" s="81" t="s">
        <v>312</v>
      </c>
      <c r="V26" s="48" t="s">
        <v>102</v>
      </c>
      <c r="W26" s="252" t="s">
        <v>24</v>
      </c>
      <c r="X26" s="49">
        <v>2</v>
      </c>
      <c r="Y26" s="50" t="s">
        <v>54</v>
      </c>
      <c r="Z26" s="51" t="s">
        <v>126</v>
      </c>
      <c r="AA26" s="52" t="s">
        <v>105</v>
      </c>
    </row>
    <row r="27" spans="4:27">
      <c r="D27" s="73" t="s">
        <v>41</v>
      </c>
      <c r="E27" s="74"/>
      <c r="F27" s="24"/>
      <c r="G27" s="73">
        <v>25</v>
      </c>
      <c r="H27" s="74">
        <v>15</v>
      </c>
      <c r="T27" s="30" t="s">
        <v>103</v>
      </c>
      <c r="U27" s="80" t="s">
        <v>312</v>
      </c>
      <c r="V27" s="30" t="s">
        <v>103</v>
      </c>
      <c r="W27" s="251" t="s">
        <v>24</v>
      </c>
      <c r="X27" s="28">
        <v>1</v>
      </c>
      <c r="Y27" s="41" t="s">
        <v>54</v>
      </c>
      <c r="Z27" s="29" t="s">
        <v>117</v>
      </c>
      <c r="AA27" s="43" t="s">
        <v>106</v>
      </c>
    </row>
    <row r="28" spans="4:27" ht="28.5" customHeight="1">
      <c r="G28" s="73">
        <v>26</v>
      </c>
      <c r="H28" s="74">
        <v>15</v>
      </c>
      <c r="T28" s="30" t="s">
        <v>95</v>
      </c>
      <c r="U28" s="82" t="s">
        <v>312</v>
      </c>
      <c r="V28" s="117" t="s">
        <v>218</v>
      </c>
      <c r="W28" s="29" t="s">
        <v>19</v>
      </c>
      <c r="X28" s="28">
        <v>2</v>
      </c>
      <c r="Y28" s="41" t="s">
        <v>96</v>
      </c>
      <c r="Z28" s="29" t="s">
        <v>97</v>
      </c>
      <c r="AA28" s="23" t="s">
        <v>98</v>
      </c>
    </row>
    <row r="29" spans="4:27" ht="27">
      <c r="G29" s="73">
        <v>27</v>
      </c>
      <c r="H29" s="74">
        <v>15</v>
      </c>
      <c r="T29" s="10" t="s">
        <v>14</v>
      </c>
      <c r="U29" s="80" t="s">
        <v>317</v>
      </c>
      <c r="V29" s="10" t="s">
        <v>14</v>
      </c>
      <c r="W29" s="241" t="s">
        <v>371</v>
      </c>
      <c r="X29" s="11">
        <v>2</v>
      </c>
      <c r="Y29" s="17" t="s">
        <v>318</v>
      </c>
      <c r="Z29" s="32" t="s">
        <v>120</v>
      </c>
      <c r="AA29" s="23" t="s">
        <v>93</v>
      </c>
    </row>
    <row r="30" spans="4:27" ht="27">
      <c r="G30" s="73">
        <v>28</v>
      </c>
      <c r="H30" s="74">
        <v>15</v>
      </c>
      <c r="T30" s="10" t="s">
        <v>15</v>
      </c>
      <c r="U30" s="80" t="s">
        <v>319</v>
      </c>
      <c r="V30" s="10" t="s">
        <v>15</v>
      </c>
      <c r="W30" s="241" t="s">
        <v>371</v>
      </c>
      <c r="X30" s="11">
        <v>1</v>
      </c>
      <c r="Y30" s="17" t="s">
        <v>318</v>
      </c>
      <c r="Z30" s="32" t="s">
        <v>121</v>
      </c>
      <c r="AA30" s="23" t="s">
        <v>93</v>
      </c>
    </row>
    <row r="31" spans="4:27" ht="27">
      <c r="G31" s="73">
        <v>29</v>
      </c>
      <c r="H31" s="74">
        <v>15</v>
      </c>
      <c r="T31" s="30" t="s">
        <v>108</v>
      </c>
      <c r="U31" s="80" t="s">
        <v>312</v>
      </c>
      <c r="V31" s="30" t="s">
        <v>108</v>
      </c>
      <c r="W31" s="251" t="s">
        <v>204</v>
      </c>
      <c r="X31" s="28">
        <v>2</v>
      </c>
      <c r="Y31" s="41" t="s">
        <v>55</v>
      </c>
      <c r="Z31" s="32" t="s">
        <v>118</v>
      </c>
      <c r="AA31" s="11" t="s">
        <v>111</v>
      </c>
    </row>
    <row r="32" spans="4:27" ht="28.5" customHeight="1">
      <c r="G32" s="73">
        <v>30</v>
      </c>
      <c r="H32" s="74">
        <v>15</v>
      </c>
      <c r="T32" s="33" t="s">
        <v>109</v>
      </c>
      <c r="U32" s="93" t="s">
        <v>312</v>
      </c>
      <c r="V32" s="33" t="s">
        <v>109</v>
      </c>
      <c r="W32" s="47"/>
      <c r="X32" s="36"/>
      <c r="Y32" s="40" t="s">
        <v>55</v>
      </c>
      <c r="Z32" s="38" t="s">
        <v>118</v>
      </c>
      <c r="AA32" s="34" t="s">
        <v>111</v>
      </c>
    </row>
    <row r="33" spans="7:27" ht="27.75" customHeight="1">
      <c r="G33" s="73">
        <v>31</v>
      </c>
      <c r="H33" s="74">
        <v>15</v>
      </c>
      <c r="T33" s="30" t="s">
        <v>134</v>
      </c>
      <c r="U33" s="80" t="s">
        <v>313</v>
      </c>
      <c r="V33" s="45" t="s">
        <v>166</v>
      </c>
      <c r="W33" s="29" t="s">
        <v>148</v>
      </c>
      <c r="X33" s="28">
        <v>1</v>
      </c>
      <c r="Y33" s="17" t="s">
        <v>54</v>
      </c>
      <c r="Z33" s="29" t="s">
        <v>79</v>
      </c>
      <c r="AA33" s="23"/>
    </row>
    <row r="34" spans="7:27" ht="14.25" thickBot="1">
      <c r="G34" s="75">
        <v>32</v>
      </c>
      <c r="H34" s="74">
        <v>15</v>
      </c>
      <c r="T34" s="33" t="s">
        <v>165</v>
      </c>
      <c r="U34" s="93" t="s">
        <v>314</v>
      </c>
      <c r="V34" s="109"/>
      <c r="W34" s="35"/>
      <c r="X34" s="28"/>
      <c r="Y34" s="37"/>
      <c r="Z34" s="35"/>
      <c r="AA34" s="39"/>
    </row>
    <row r="35" spans="7:27">
      <c r="G35" s="73">
        <v>33</v>
      </c>
      <c r="H35" s="74">
        <v>15</v>
      </c>
      <c r="T35" s="30" t="s">
        <v>163</v>
      </c>
      <c r="U35" s="80" t="s">
        <v>315</v>
      </c>
      <c r="V35" s="104" t="s">
        <v>167</v>
      </c>
      <c r="W35" s="1" t="s">
        <v>260</v>
      </c>
      <c r="X35" s="11">
        <v>2</v>
      </c>
      <c r="Y35" s="17" t="s">
        <v>54</v>
      </c>
      <c r="Z35" s="1" t="s">
        <v>79</v>
      </c>
      <c r="AA35" s="11"/>
    </row>
    <row r="36" spans="7:27" ht="14.25" thickBot="1">
      <c r="G36" s="124">
        <v>34</v>
      </c>
      <c r="H36" s="53">
        <v>15</v>
      </c>
      <c r="T36" s="31" t="s">
        <v>164</v>
      </c>
      <c r="U36" s="94" t="s">
        <v>316</v>
      </c>
      <c r="V36" s="105"/>
      <c r="W36" s="42"/>
      <c r="X36" s="7"/>
      <c r="Y36" s="108"/>
      <c r="Z36" s="42"/>
      <c r="AA36" s="7"/>
    </row>
    <row r="37" spans="7:27" ht="27">
      <c r="G37" s="124">
        <v>35</v>
      </c>
      <c r="H37" s="53">
        <v>15</v>
      </c>
      <c r="T37" s="29" t="s">
        <v>45</v>
      </c>
      <c r="U37" s="1" t="s">
        <v>294</v>
      </c>
      <c r="V37" s="29" t="s">
        <v>177</v>
      </c>
      <c r="W37" s="1" t="s">
        <v>219</v>
      </c>
      <c r="X37" s="1">
        <v>1</v>
      </c>
      <c r="Y37" s="1"/>
      <c r="Z37" s="1" t="s">
        <v>60</v>
      </c>
      <c r="AA37" s="32" t="s">
        <v>180</v>
      </c>
    </row>
    <row r="38" spans="7:27">
      <c r="G38" s="124">
        <v>36</v>
      </c>
      <c r="H38" s="53">
        <v>15</v>
      </c>
      <c r="T38" s="29" t="s">
        <v>46</v>
      </c>
      <c r="U38" s="1" t="s">
        <v>295</v>
      </c>
      <c r="V38" s="29" t="s">
        <v>177</v>
      </c>
      <c r="W38" s="1"/>
      <c r="X38" s="1"/>
      <c r="Y38" s="1"/>
      <c r="Z38" s="1"/>
      <c r="AA38" s="1"/>
    </row>
    <row r="39" spans="7:27">
      <c r="G39" s="124">
        <v>37</v>
      </c>
      <c r="H39" s="53">
        <v>15</v>
      </c>
      <c r="T39" s="29" t="s">
        <v>45</v>
      </c>
      <c r="U39" s="1" t="s">
        <v>294</v>
      </c>
      <c r="V39" s="1" t="s">
        <v>178</v>
      </c>
      <c r="W39" s="1" t="s">
        <v>220</v>
      </c>
      <c r="X39" s="1">
        <v>1</v>
      </c>
      <c r="Y39" s="1"/>
      <c r="Z39" s="1" t="s">
        <v>60</v>
      </c>
      <c r="AA39" s="1"/>
    </row>
    <row r="40" spans="7:27" ht="26.25" customHeight="1">
      <c r="G40" s="124">
        <v>38</v>
      </c>
      <c r="H40" s="53">
        <v>15</v>
      </c>
      <c r="T40" s="29" t="s">
        <v>46</v>
      </c>
      <c r="U40" s="1" t="s">
        <v>295</v>
      </c>
      <c r="V40" s="1" t="s">
        <v>178</v>
      </c>
      <c r="W40" s="1"/>
      <c r="X40" s="1"/>
      <c r="Y40" s="1"/>
      <c r="Z40" s="1"/>
      <c r="AA40" s="1"/>
    </row>
    <row r="41" spans="7:27">
      <c r="G41" s="124">
        <v>39</v>
      </c>
      <c r="H41" s="53">
        <v>15</v>
      </c>
      <c r="T41" s="29" t="s">
        <v>45</v>
      </c>
      <c r="U41" s="1" t="s">
        <v>294</v>
      </c>
      <c r="V41" s="1" t="s">
        <v>179</v>
      </c>
      <c r="W41" s="1" t="s">
        <v>220</v>
      </c>
      <c r="X41" s="1">
        <v>2</v>
      </c>
      <c r="Y41" s="1"/>
      <c r="Z41" s="1" t="s">
        <v>60</v>
      </c>
      <c r="AA41" s="1"/>
    </row>
    <row r="42" spans="7:27">
      <c r="G42" s="124">
        <v>40</v>
      </c>
      <c r="H42" s="53">
        <v>3.75</v>
      </c>
      <c r="T42" s="29" t="s">
        <v>46</v>
      </c>
      <c r="U42" s="1" t="s">
        <v>295</v>
      </c>
      <c r="V42" s="1" t="s">
        <v>179</v>
      </c>
      <c r="W42" s="1"/>
      <c r="X42" s="1"/>
      <c r="Y42" s="1"/>
      <c r="Z42" s="1"/>
      <c r="AA42" s="1"/>
    </row>
    <row r="43" spans="7:27">
      <c r="T43" s="29" t="s">
        <v>346</v>
      </c>
      <c r="U43" s="1" t="s">
        <v>349</v>
      </c>
      <c r="V43" s="29" t="s">
        <v>346</v>
      </c>
      <c r="W43" s="1" t="s">
        <v>347</v>
      </c>
      <c r="X43" s="1">
        <v>1</v>
      </c>
      <c r="Y43" s="17" t="s">
        <v>54</v>
      </c>
      <c r="Z43" s="1" t="s">
        <v>60</v>
      </c>
      <c r="AA43" s="1"/>
    </row>
    <row r="44" spans="7:27">
      <c r="T44" s="29" t="s">
        <v>358</v>
      </c>
      <c r="U44" s="1"/>
      <c r="V44" s="29" t="s">
        <v>359</v>
      </c>
      <c r="W44" s="1"/>
      <c r="X44" s="1"/>
      <c r="Y44" s="17"/>
      <c r="Z44" s="1"/>
      <c r="AA44" s="1"/>
    </row>
    <row r="45" spans="7:27">
      <c r="T45" s="266" t="s">
        <v>350</v>
      </c>
      <c r="U45" s="251" t="s">
        <v>357</v>
      </c>
      <c r="V45" s="29" t="s">
        <v>127</v>
      </c>
      <c r="W45" s="1" t="s">
        <v>348</v>
      </c>
      <c r="X45" s="1">
        <v>2</v>
      </c>
      <c r="Y45" s="139" t="s">
        <v>53</v>
      </c>
      <c r="Z45" s="1" t="s">
        <v>60</v>
      </c>
      <c r="AA45" s="1"/>
    </row>
    <row r="46" spans="7:27">
      <c r="T46" s="266" t="s">
        <v>360</v>
      </c>
      <c r="U46" s="251"/>
      <c r="V46" s="29" t="s">
        <v>361</v>
      </c>
      <c r="W46" s="1"/>
      <c r="X46" s="1"/>
      <c r="Y46" s="139"/>
      <c r="Z46" s="1"/>
      <c r="AA46" s="1"/>
    </row>
  </sheetData>
  <mergeCells count="14">
    <mergeCell ref="Z13:Z14"/>
    <mergeCell ref="AA13:AA14"/>
    <mergeCell ref="V3:Z3"/>
    <mergeCell ref="R13:R14"/>
    <mergeCell ref="T13:U13"/>
    <mergeCell ref="Y13:Y14"/>
    <mergeCell ref="V4:Z11"/>
    <mergeCell ref="V13:X13"/>
    <mergeCell ref="K13:L13"/>
    <mergeCell ref="P13:P14"/>
    <mergeCell ref="Q13:Q14"/>
    <mergeCell ref="M3:Q3"/>
    <mergeCell ref="M13:O13"/>
    <mergeCell ref="M4:Q11"/>
  </mergeCells>
  <phoneticPr fontId="3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48"/>
  <sheetViews>
    <sheetView topLeftCell="N9" workbookViewId="0">
      <selection activeCell="W20" sqref="W20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3" customWidth="1"/>
    <col min="6" max="6" width="6" customWidth="1"/>
    <col min="7" max="7" width="3.5" bestFit="1" customWidth="1"/>
    <col min="8" max="8" width="6" style="53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5.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73</v>
      </c>
    </row>
    <row r="2" spans="1:27" ht="13.5" customHeight="1" thickBot="1">
      <c r="A2" s="95" t="s">
        <v>153</v>
      </c>
      <c r="B2" s="62" t="s">
        <v>67</v>
      </c>
      <c r="C2" t="s">
        <v>2</v>
      </c>
      <c r="F2" t="s">
        <v>78</v>
      </c>
      <c r="J2" t="s">
        <v>3</v>
      </c>
      <c r="S2" t="s">
        <v>16</v>
      </c>
    </row>
    <row r="3" spans="1:27" ht="14.25" thickBot="1">
      <c r="A3" s="63"/>
      <c r="B3" s="110"/>
      <c r="D3" s="83" t="s">
        <v>83</v>
      </c>
      <c r="E3" s="84">
        <v>1.75</v>
      </c>
      <c r="F3" s="24"/>
      <c r="G3" s="71">
        <v>1</v>
      </c>
      <c r="H3" s="72">
        <v>4.5</v>
      </c>
      <c r="K3" s="77" t="s">
        <v>81</v>
      </c>
      <c r="L3" s="77" t="s">
        <v>83</v>
      </c>
      <c r="M3" s="294" t="s">
        <v>84</v>
      </c>
      <c r="N3" s="295"/>
      <c r="O3" s="295"/>
      <c r="P3" s="295"/>
      <c r="Q3" s="296"/>
      <c r="T3" s="77" t="s">
        <v>82</v>
      </c>
      <c r="U3" s="77" t="s">
        <v>173</v>
      </c>
      <c r="V3" s="297" t="s">
        <v>85</v>
      </c>
      <c r="W3" s="297"/>
      <c r="X3" s="297"/>
      <c r="Y3" s="297"/>
      <c r="Z3" s="297"/>
    </row>
    <row r="4" spans="1:27" ht="14.25" thickBot="1">
      <c r="A4" s="64"/>
      <c r="B4" s="59"/>
      <c r="D4" s="85" t="s">
        <v>19</v>
      </c>
      <c r="E4" s="86">
        <v>1.1299999999999999</v>
      </c>
      <c r="F4" s="24"/>
      <c r="G4" s="73">
        <v>2</v>
      </c>
      <c r="H4" s="72">
        <v>20.25</v>
      </c>
      <c r="K4" s="77" t="s">
        <v>88</v>
      </c>
      <c r="L4" s="77" t="s">
        <v>223</v>
      </c>
      <c r="M4" s="298" t="s">
        <v>64</v>
      </c>
      <c r="N4" s="299"/>
      <c r="O4" s="299"/>
      <c r="P4" s="299"/>
      <c r="Q4" s="300"/>
      <c r="T4" s="77" t="s">
        <v>86</v>
      </c>
      <c r="U4" s="77" t="s">
        <v>242</v>
      </c>
      <c r="V4" s="298" t="s">
        <v>172</v>
      </c>
      <c r="W4" s="299"/>
      <c r="X4" s="299"/>
      <c r="Y4" s="299"/>
      <c r="Z4" s="299"/>
    </row>
    <row r="5" spans="1:27">
      <c r="A5" s="64"/>
      <c r="B5" s="46"/>
      <c r="D5" s="85" t="s">
        <v>139</v>
      </c>
      <c r="E5" s="86">
        <v>1.25</v>
      </c>
      <c r="F5" s="24"/>
      <c r="G5" s="73">
        <v>3</v>
      </c>
      <c r="H5" s="72">
        <v>13</v>
      </c>
      <c r="K5" s="77" t="s">
        <v>87</v>
      </c>
      <c r="L5" s="77" t="s">
        <v>236</v>
      </c>
      <c r="M5" s="301"/>
      <c r="N5" s="302"/>
      <c r="O5" s="302"/>
      <c r="P5" s="302"/>
      <c r="Q5" s="303"/>
      <c r="T5" s="77" t="s">
        <v>87</v>
      </c>
      <c r="U5" s="77" t="s">
        <v>240</v>
      </c>
      <c r="V5" s="301"/>
      <c r="W5" s="302"/>
      <c r="X5" s="302"/>
      <c r="Y5" s="302"/>
      <c r="Z5" s="302"/>
    </row>
    <row r="6" spans="1:27">
      <c r="A6" s="63" t="s">
        <v>65</v>
      </c>
      <c r="B6" s="67" t="s">
        <v>133</v>
      </c>
      <c r="D6" s="85" t="s">
        <v>140</v>
      </c>
      <c r="E6" s="86">
        <v>7.75</v>
      </c>
      <c r="F6" s="24"/>
      <c r="G6" s="73">
        <v>4</v>
      </c>
      <c r="H6" s="74">
        <v>15</v>
      </c>
      <c r="K6" s="77" t="s">
        <v>45</v>
      </c>
      <c r="L6" s="77" t="s">
        <v>224</v>
      </c>
      <c r="M6" s="301"/>
      <c r="N6" s="302"/>
      <c r="O6" s="302"/>
      <c r="P6" s="302"/>
      <c r="Q6" s="303"/>
      <c r="T6" s="77" t="s">
        <v>45</v>
      </c>
      <c r="U6" s="77" t="s">
        <v>244</v>
      </c>
      <c r="V6" s="301"/>
      <c r="W6" s="302"/>
      <c r="X6" s="302"/>
      <c r="Y6" s="302"/>
      <c r="Z6" s="302"/>
    </row>
    <row r="7" spans="1:27">
      <c r="A7" s="64" t="s">
        <v>66</v>
      </c>
      <c r="B7" s="46" t="s">
        <v>99</v>
      </c>
      <c r="D7" s="85" t="s">
        <v>57</v>
      </c>
      <c r="E7" s="86">
        <v>2.88</v>
      </c>
      <c r="F7" s="24"/>
      <c r="G7" s="73">
        <v>5</v>
      </c>
      <c r="H7" s="74">
        <v>15</v>
      </c>
      <c r="K7" s="77" t="s">
        <v>46</v>
      </c>
      <c r="L7" s="77" t="s">
        <v>229</v>
      </c>
      <c r="M7" s="301"/>
      <c r="N7" s="302"/>
      <c r="O7" s="302"/>
      <c r="P7" s="302"/>
      <c r="Q7" s="303"/>
      <c r="T7" s="77" t="s">
        <v>46</v>
      </c>
      <c r="U7" s="77" t="s">
        <v>245</v>
      </c>
      <c r="V7" s="301"/>
      <c r="W7" s="302"/>
      <c r="X7" s="302"/>
      <c r="Y7" s="302"/>
      <c r="Z7" s="302"/>
    </row>
    <row r="8" spans="1:27">
      <c r="A8" s="64" t="s">
        <v>74</v>
      </c>
      <c r="B8" s="46" t="s">
        <v>76</v>
      </c>
      <c r="D8" s="85" t="s">
        <v>112</v>
      </c>
      <c r="E8" s="86">
        <v>5.25</v>
      </c>
      <c r="F8" s="24"/>
      <c r="G8" s="73">
        <v>6</v>
      </c>
      <c r="H8" s="74">
        <v>6</v>
      </c>
      <c r="K8" s="77" t="s">
        <v>100</v>
      </c>
      <c r="L8" s="77" t="s">
        <v>226</v>
      </c>
      <c r="M8" s="304"/>
      <c r="N8" s="305"/>
      <c r="O8" s="305"/>
      <c r="P8" s="305"/>
      <c r="Q8" s="306"/>
      <c r="T8" s="77" t="s">
        <v>127</v>
      </c>
      <c r="U8" s="77" t="s">
        <v>238</v>
      </c>
      <c r="V8" s="304"/>
      <c r="W8" s="305"/>
      <c r="X8" s="305"/>
      <c r="Y8" s="305"/>
      <c r="Z8" s="305"/>
    </row>
    <row r="9" spans="1:27">
      <c r="A9" s="64" t="s">
        <v>75</v>
      </c>
      <c r="B9" s="125" t="s">
        <v>257</v>
      </c>
      <c r="D9" s="85" t="s">
        <v>141</v>
      </c>
      <c r="E9" s="86">
        <v>7.75</v>
      </c>
      <c r="F9" s="24"/>
      <c r="G9" s="73">
        <v>7</v>
      </c>
      <c r="H9" s="74">
        <v>21.75</v>
      </c>
      <c r="K9" s="77" t="s">
        <v>101</v>
      </c>
      <c r="L9" s="77" t="s">
        <v>225</v>
      </c>
      <c r="M9" s="304"/>
      <c r="N9" s="305"/>
      <c r="O9" s="305"/>
      <c r="P9" s="305"/>
      <c r="Q9" s="306"/>
      <c r="T9" s="77" t="s">
        <v>128</v>
      </c>
      <c r="U9" s="77" t="s">
        <v>234</v>
      </c>
      <c r="V9" s="304"/>
      <c r="W9" s="305"/>
      <c r="X9" s="305"/>
      <c r="Y9" s="305"/>
      <c r="Z9" s="305"/>
    </row>
    <row r="10" spans="1:27">
      <c r="A10" s="64" t="s">
        <v>72</v>
      </c>
      <c r="B10" s="125">
        <v>13</v>
      </c>
      <c r="D10" s="85" t="s">
        <v>110</v>
      </c>
      <c r="E10" s="86">
        <v>7.88</v>
      </c>
      <c r="F10" s="24"/>
      <c r="G10" s="73">
        <v>8</v>
      </c>
      <c r="H10" s="74">
        <v>15</v>
      </c>
      <c r="K10" s="77" t="s">
        <v>10</v>
      </c>
      <c r="L10" s="77" t="s">
        <v>227</v>
      </c>
      <c r="M10" s="304"/>
      <c r="N10" s="305"/>
      <c r="O10" s="305"/>
      <c r="P10" s="305"/>
      <c r="Q10" s="306"/>
      <c r="T10" s="77"/>
      <c r="U10" s="77" t="s">
        <v>230</v>
      </c>
      <c r="V10" s="317"/>
      <c r="W10" s="318"/>
      <c r="X10" s="318"/>
      <c r="Y10" s="318"/>
      <c r="Z10" s="318"/>
    </row>
    <row r="11" spans="1:27">
      <c r="A11" s="64" t="s">
        <v>68</v>
      </c>
      <c r="B11" s="46">
        <v>2</v>
      </c>
      <c r="D11" s="85" t="s">
        <v>142</v>
      </c>
      <c r="E11" s="86">
        <v>3.25</v>
      </c>
      <c r="F11" s="24"/>
      <c r="G11" s="73">
        <v>9</v>
      </c>
      <c r="H11" s="74">
        <v>15</v>
      </c>
      <c r="K11" s="77" t="s">
        <v>11</v>
      </c>
      <c r="L11" s="77" t="s">
        <v>243</v>
      </c>
      <c r="M11" s="308"/>
      <c r="N11" s="309"/>
      <c r="O11" s="309"/>
      <c r="P11" s="309"/>
      <c r="Q11" s="310"/>
      <c r="T11" s="77"/>
      <c r="U11" s="77" t="s">
        <v>246</v>
      </c>
      <c r="V11" s="317"/>
      <c r="W11" s="318"/>
      <c r="X11" s="318"/>
      <c r="Y11" s="318"/>
      <c r="Z11" s="318"/>
    </row>
    <row r="12" spans="1:27" ht="14.25" thickBot="1">
      <c r="A12" s="64" t="s">
        <v>69</v>
      </c>
      <c r="B12" s="46">
        <v>3</v>
      </c>
      <c r="D12" s="85" t="s">
        <v>89</v>
      </c>
      <c r="E12" s="86">
        <v>8.25</v>
      </c>
      <c r="F12" s="24"/>
      <c r="G12" s="73">
        <v>10</v>
      </c>
      <c r="H12" s="74">
        <v>15</v>
      </c>
      <c r="K12" t="s">
        <v>80</v>
      </c>
      <c r="T12" t="s">
        <v>129</v>
      </c>
    </row>
    <row r="13" spans="1:27" ht="27.75" customHeight="1">
      <c r="A13" s="65" t="s">
        <v>70</v>
      </c>
      <c r="B13" s="69">
        <v>1</v>
      </c>
      <c r="D13" s="85" t="s">
        <v>143</v>
      </c>
      <c r="E13" s="86">
        <v>3.13</v>
      </c>
      <c r="F13" s="24"/>
      <c r="G13" s="73">
        <v>11</v>
      </c>
      <c r="H13" s="74">
        <v>15</v>
      </c>
      <c r="K13" s="285" t="s">
        <v>155</v>
      </c>
      <c r="L13" s="319"/>
      <c r="M13" s="287" t="s">
        <v>156</v>
      </c>
      <c r="N13" s="288"/>
      <c r="O13" s="289"/>
      <c r="P13" s="290" t="s">
        <v>52</v>
      </c>
      <c r="Q13" s="292" t="s">
        <v>58</v>
      </c>
      <c r="R13" s="313" t="s">
        <v>59</v>
      </c>
      <c r="T13" s="285" t="s">
        <v>155</v>
      </c>
      <c r="U13" s="286"/>
      <c r="V13" s="287" t="s">
        <v>156</v>
      </c>
      <c r="W13" s="288"/>
      <c r="X13" s="289"/>
      <c r="Y13" s="290" t="s">
        <v>52</v>
      </c>
      <c r="Z13" s="292" t="s">
        <v>58</v>
      </c>
      <c r="AA13" s="313" t="s">
        <v>59</v>
      </c>
    </row>
    <row r="14" spans="1:27" ht="14.25" thickBot="1">
      <c r="A14" s="64" t="s">
        <v>114</v>
      </c>
      <c r="B14" s="46">
        <v>2</v>
      </c>
      <c r="D14" s="85" t="s">
        <v>144</v>
      </c>
      <c r="E14" s="86">
        <v>11.63</v>
      </c>
      <c r="F14" s="24"/>
      <c r="G14" s="73">
        <v>12</v>
      </c>
      <c r="H14" s="74">
        <v>15</v>
      </c>
      <c r="K14" s="99" t="s">
        <v>0</v>
      </c>
      <c r="L14" s="103"/>
      <c r="M14" s="99" t="s">
        <v>0</v>
      </c>
      <c r="N14" s="103"/>
      <c r="O14" s="100" t="s">
        <v>77</v>
      </c>
      <c r="P14" s="316"/>
      <c r="Q14" s="312"/>
      <c r="R14" s="314"/>
      <c r="T14" s="99" t="s">
        <v>0</v>
      </c>
      <c r="U14" s="100" t="s">
        <v>92</v>
      </c>
      <c r="V14" s="96" t="s">
        <v>0</v>
      </c>
      <c r="W14" s="98"/>
      <c r="X14" s="97" t="s">
        <v>77</v>
      </c>
      <c r="Y14" s="316"/>
      <c r="Z14" s="312"/>
      <c r="AA14" s="314"/>
    </row>
    <row r="15" spans="1:27" ht="41.25" thickBot="1">
      <c r="A15" s="66" t="s">
        <v>115</v>
      </c>
      <c r="B15" s="70">
        <v>1</v>
      </c>
      <c r="D15" s="85" t="s">
        <v>145</v>
      </c>
      <c r="E15" s="86">
        <v>11.63</v>
      </c>
      <c r="F15" s="24"/>
      <c r="G15" s="73">
        <v>13</v>
      </c>
      <c r="H15" s="74">
        <v>15</v>
      </c>
      <c r="K15" s="4" t="s">
        <v>4</v>
      </c>
      <c r="L15" s="106" t="s">
        <v>235</v>
      </c>
      <c r="M15" s="4" t="s">
        <v>158</v>
      </c>
      <c r="N15" s="5" t="s">
        <v>222</v>
      </c>
      <c r="O15" s="6">
        <v>1</v>
      </c>
      <c r="P15" s="19" t="s">
        <v>53</v>
      </c>
      <c r="Q15" s="5" t="s">
        <v>60</v>
      </c>
      <c r="R15" s="6" t="s">
        <v>61</v>
      </c>
      <c r="T15" s="22" t="s">
        <v>86</v>
      </c>
      <c r="U15" s="78" t="s">
        <v>242</v>
      </c>
      <c r="V15" s="22" t="s">
        <v>44</v>
      </c>
      <c r="W15" s="255" t="s">
        <v>30</v>
      </c>
      <c r="X15" s="20">
        <v>2</v>
      </c>
      <c r="Y15" s="21" t="s">
        <v>55</v>
      </c>
      <c r="Z15" s="2" t="s">
        <v>44</v>
      </c>
      <c r="AA15" s="23" t="s">
        <v>62</v>
      </c>
    </row>
    <row r="16" spans="1:27">
      <c r="D16" s="85" t="s">
        <v>113</v>
      </c>
      <c r="E16" s="86">
        <v>2.38</v>
      </c>
      <c r="F16" s="24"/>
      <c r="G16" s="73">
        <v>14</v>
      </c>
      <c r="H16" s="74">
        <v>15</v>
      </c>
      <c r="K16" s="10" t="s">
        <v>5</v>
      </c>
      <c r="L16" s="107" t="s">
        <v>247</v>
      </c>
      <c r="M16" s="10"/>
      <c r="N16" s="1"/>
      <c r="O16" s="11"/>
      <c r="P16" s="17" t="s">
        <v>55</v>
      </c>
      <c r="Q16" s="1"/>
      <c r="R16" s="11"/>
      <c r="T16" s="4" t="s">
        <v>4</v>
      </c>
      <c r="U16" s="79" t="s">
        <v>241</v>
      </c>
      <c r="V16" s="8" t="s">
        <v>47</v>
      </c>
      <c r="W16" s="25" t="s">
        <v>19</v>
      </c>
      <c r="X16" s="9">
        <v>1</v>
      </c>
      <c r="Y16" s="19" t="s">
        <v>53</v>
      </c>
      <c r="Z16" s="5" t="s">
        <v>60</v>
      </c>
      <c r="AA16" s="6"/>
    </row>
    <row r="17" spans="2:27">
      <c r="B17" s="24"/>
      <c r="D17" s="85" t="s">
        <v>146</v>
      </c>
      <c r="E17" s="86">
        <v>1.25</v>
      </c>
      <c r="F17" s="24"/>
      <c r="G17" s="73">
        <v>15</v>
      </c>
      <c r="H17" s="74">
        <v>15</v>
      </c>
      <c r="K17" s="10" t="s">
        <v>6</v>
      </c>
      <c r="L17" s="107" t="s">
        <v>248</v>
      </c>
      <c r="M17" s="10" t="s">
        <v>157</v>
      </c>
      <c r="N17" s="1" t="s">
        <v>216</v>
      </c>
      <c r="O17" s="11">
        <v>2</v>
      </c>
      <c r="P17" s="17" t="s">
        <v>160</v>
      </c>
      <c r="Q17" s="1" t="s">
        <v>60</v>
      </c>
      <c r="R17" s="11" t="s">
        <v>61</v>
      </c>
      <c r="T17" s="10" t="s">
        <v>5</v>
      </c>
      <c r="U17" s="92" t="s">
        <v>232</v>
      </c>
      <c r="V17" s="10" t="s">
        <v>48</v>
      </c>
      <c r="W17" s="26"/>
      <c r="X17" s="11"/>
      <c r="Y17" s="17" t="s">
        <v>53</v>
      </c>
      <c r="Z17" s="1"/>
      <c r="AA17" s="11"/>
    </row>
    <row r="18" spans="2:27">
      <c r="B18" s="24"/>
      <c r="D18" s="85" t="s">
        <v>137</v>
      </c>
      <c r="E18" s="86">
        <v>0.31</v>
      </c>
      <c r="F18" s="24"/>
      <c r="G18" s="73">
        <v>16</v>
      </c>
      <c r="H18" s="74">
        <v>15</v>
      </c>
      <c r="K18" s="10" t="s">
        <v>7</v>
      </c>
      <c r="L18" s="107" t="s">
        <v>228</v>
      </c>
      <c r="M18" s="10"/>
      <c r="N18" s="1"/>
      <c r="O18" s="11"/>
      <c r="P18" s="17" t="s">
        <v>96</v>
      </c>
      <c r="Q18" s="1"/>
      <c r="R18" s="11"/>
      <c r="T18" s="10" t="s">
        <v>6</v>
      </c>
      <c r="U18" s="80" t="s">
        <v>249</v>
      </c>
      <c r="V18" s="10" t="s">
        <v>49</v>
      </c>
      <c r="W18" s="26" t="s">
        <v>19</v>
      </c>
      <c r="X18" s="11">
        <v>2</v>
      </c>
      <c r="Y18" s="17" t="s">
        <v>53</v>
      </c>
      <c r="Z18" s="1" t="s">
        <v>79</v>
      </c>
      <c r="AA18" s="11"/>
    </row>
    <row r="19" spans="2:27" ht="27">
      <c r="D19" s="85" t="s">
        <v>51</v>
      </c>
      <c r="E19" s="86">
        <v>17.63</v>
      </c>
      <c r="F19" s="24"/>
      <c r="G19" s="73">
        <v>17</v>
      </c>
      <c r="H19" s="74">
        <v>15</v>
      </c>
      <c r="K19" s="22" t="s">
        <v>86</v>
      </c>
      <c r="L19" s="101" t="s">
        <v>223</v>
      </c>
      <c r="M19" s="22" t="s">
        <v>44</v>
      </c>
      <c r="N19" s="264" t="s">
        <v>19</v>
      </c>
      <c r="O19" s="20">
        <v>1</v>
      </c>
      <c r="P19" s="21" t="s">
        <v>53</v>
      </c>
      <c r="Q19" s="2" t="s">
        <v>91</v>
      </c>
      <c r="R19" s="23" t="s">
        <v>63</v>
      </c>
      <c r="T19" s="10" t="s">
        <v>7</v>
      </c>
      <c r="U19" s="92" t="s">
        <v>250</v>
      </c>
      <c r="V19" s="10" t="s">
        <v>50</v>
      </c>
      <c r="W19" s="26"/>
      <c r="X19" s="11"/>
      <c r="Y19" s="17" t="s">
        <v>53</v>
      </c>
      <c r="Z19" s="1"/>
      <c r="AA19" s="11"/>
    </row>
    <row r="20" spans="2:27">
      <c r="D20" s="85" t="s">
        <v>135</v>
      </c>
      <c r="E20" s="86">
        <v>1.5</v>
      </c>
      <c r="F20" s="24"/>
      <c r="G20" s="73">
        <v>18</v>
      </c>
      <c r="H20" s="74">
        <v>15</v>
      </c>
      <c r="K20" s="30" t="s">
        <v>100</v>
      </c>
      <c r="L20" s="107" t="s">
        <v>226</v>
      </c>
      <c r="M20" s="30" t="s">
        <v>159</v>
      </c>
      <c r="N20" s="1" t="s">
        <v>259</v>
      </c>
      <c r="O20" s="11">
        <v>1</v>
      </c>
      <c r="P20" s="17" t="s">
        <v>161</v>
      </c>
      <c r="Q20" s="1" t="s">
        <v>60</v>
      </c>
      <c r="R20" s="11" t="s">
        <v>61</v>
      </c>
      <c r="T20" s="10" t="s">
        <v>8</v>
      </c>
      <c r="U20" s="80" t="s">
        <v>231</v>
      </c>
      <c r="V20" s="10" t="s">
        <v>8</v>
      </c>
      <c r="W20" s="26" t="s">
        <v>146</v>
      </c>
      <c r="X20" s="11">
        <v>2</v>
      </c>
      <c r="Y20" s="17" t="s">
        <v>54</v>
      </c>
      <c r="Z20" s="1"/>
      <c r="AA20" s="11"/>
    </row>
    <row r="21" spans="2:27" ht="29.25" customHeight="1">
      <c r="D21" s="85" t="s">
        <v>147</v>
      </c>
      <c r="E21" s="86">
        <v>0.77</v>
      </c>
      <c r="F21" s="24"/>
      <c r="G21" s="73">
        <v>19</v>
      </c>
      <c r="H21" s="74">
        <v>15</v>
      </c>
      <c r="K21" s="30" t="s">
        <v>101</v>
      </c>
      <c r="L21" s="107" t="s">
        <v>225</v>
      </c>
      <c r="M21" s="10"/>
      <c r="N21" s="1"/>
      <c r="O21" s="11"/>
      <c r="P21" s="17" t="s">
        <v>161</v>
      </c>
      <c r="Q21" s="1"/>
      <c r="R21" s="11"/>
      <c r="T21" s="10" t="s">
        <v>9</v>
      </c>
      <c r="U21" s="80" t="s">
        <v>251</v>
      </c>
      <c r="V21" s="10" t="s">
        <v>9</v>
      </c>
      <c r="W21" s="26" t="s">
        <v>258</v>
      </c>
      <c r="X21" s="11">
        <v>1</v>
      </c>
      <c r="Y21" s="17" t="s">
        <v>54</v>
      </c>
      <c r="Z21" s="1"/>
      <c r="AA21" s="11"/>
    </row>
    <row r="22" spans="2:27" ht="27.75" customHeight="1">
      <c r="D22" s="85" t="s">
        <v>148</v>
      </c>
      <c r="E22" s="86">
        <v>4.75</v>
      </c>
      <c r="F22" s="24"/>
      <c r="G22" s="73">
        <v>20</v>
      </c>
      <c r="H22" s="74">
        <v>15</v>
      </c>
      <c r="K22" s="30" t="s">
        <v>10</v>
      </c>
      <c r="L22" s="107" t="s">
        <v>227</v>
      </c>
      <c r="M22" s="10" t="s">
        <v>162</v>
      </c>
      <c r="N22" s="1" t="s">
        <v>145</v>
      </c>
      <c r="O22" s="11">
        <v>1</v>
      </c>
      <c r="P22" s="17" t="s">
        <v>96</v>
      </c>
      <c r="Q22" s="1" t="s">
        <v>60</v>
      </c>
      <c r="R22" s="11" t="s">
        <v>61</v>
      </c>
      <c r="T22" s="10" t="s">
        <v>10</v>
      </c>
      <c r="U22" s="80" t="s">
        <v>239</v>
      </c>
      <c r="V22" s="10" t="s">
        <v>10</v>
      </c>
      <c r="W22" s="241" t="s">
        <v>343</v>
      </c>
      <c r="X22" s="11">
        <v>2</v>
      </c>
      <c r="Y22" s="17" t="s">
        <v>53</v>
      </c>
      <c r="Z22" s="1" t="s">
        <v>168</v>
      </c>
      <c r="AA22" s="11"/>
    </row>
    <row r="23" spans="2:27">
      <c r="D23" s="85" t="s">
        <v>149</v>
      </c>
      <c r="E23" s="86">
        <v>1.63</v>
      </c>
      <c r="F23" s="24"/>
      <c r="G23" s="73">
        <v>21</v>
      </c>
      <c r="H23" s="74">
        <v>15</v>
      </c>
      <c r="K23" s="30" t="s">
        <v>10</v>
      </c>
      <c r="L23" s="107" t="s">
        <v>23</v>
      </c>
      <c r="M23" s="10"/>
      <c r="N23" s="1"/>
      <c r="O23" s="11"/>
      <c r="P23" s="17" t="s">
        <v>53</v>
      </c>
      <c r="Q23" s="1"/>
      <c r="R23" s="11"/>
      <c r="T23" s="10" t="s">
        <v>11</v>
      </c>
      <c r="U23" s="92" t="s">
        <v>252</v>
      </c>
      <c r="V23" s="10" t="s">
        <v>11</v>
      </c>
      <c r="W23" s="26"/>
      <c r="X23" s="11"/>
      <c r="Y23" s="17" t="s">
        <v>53</v>
      </c>
      <c r="Z23" s="1"/>
      <c r="AA23" s="11"/>
    </row>
    <row r="24" spans="2:27" ht="26.25" customHeight="1">
      <c r="D24" s="85" t="s">
        <v>138</v>
      </c>
      <c r="E24" s="86">
        <v>5.25</v>
      </c>
      <c r="F24" s="24"/>
      <c r="G24" s="73">
        <v>22</v>
      </c>
      <c r="H24" s="74">
        <v>15</v>
      </c>
      <c r="K24" s="266" t="s">
        <v>350</v>
      </c>
      <c r="L24" s="107"/>
      <c r="M24" s="269" t="s">
        <v>362</v>
      </c>
      <c r="N24" s="251" t="s">
        <v>364</v>
      </c>
      <c r="O24" s="11">
        <v>1</v>
      </c>
      <c r="P24" s="17" t="s">
        <v>53</v>
      </c>
      <c r="Q24" s="1" t="s">
        <v>60</v>
      </c>
      <c r="R24" s="11" t="s">
        <v>61</v>
      </c>
      <c r="T24" s="10" t="s">
        <v>12</v>
      </c>
      <c r="U24" s="80" t="s">
        <v>253</v>
      </c>
      <c r="V24" s="10" t="s">
        <v>12</v>
      </c>
      <c r="W24" s="26" t="s">
        <v>215</v>
      </c>
      <c r="X24" s="11">
        <v>2</v>
      </c>
      <c r="Y24" s="17" t="s">
        <v>54</v>
      </c>
      <c r="Z24" s="1" t="s">
        <v>124</v>
      </c>
      <c r="AA24" s="11"/>
    </row>
    <row r="25" spans="2:27">
      <c r="D25" s="85" t="s">
        <v>136</v>
      </c>
      <c r="E25" s="86"/>
      <c r="F25" s="24"/>
      <c r="G25" s="73">
        <v>23</v>
      </c>
      <c r="H25" s="74">
        <v>15</v>
      </c>
      <c r="K25" s="266" t="s">
        <v>363</v>
      </c>
      <c r="L25" s="107"/>
      <c r="M25" s="269"/>
      <c r="N25" s="1"/>
      <c r="O25" s="11"/>
      <c r="P25" s="17"/>
      <c r="Q25" s="1"/>
      <c r="R25" s="11"/>
      <c r="T25" s="10" t="s">
        <v>13</v>
      </c>
      <c r="U25" s="80" t="s">
        <v>254</v>
      </c>
      <c r="V25" s="10" t="s">
        <v>13</v>
      </c>
      <c r="W25" s="26" t="s">
        <v>215</v>
      </c>
      <c r="X25" s="11">
        <v>1</v>
      </c>
      <c r="Y25" s="17" t="s">
        <v>54</v>
      </c>
      <c r="Z25" s="1" t="s">
        <v>125</v>
      </c>
      <c r="AA25" s="11"/>
    </row>
    <row r="26" spans="2:27" ht="27">
      <c r="D26" s="85" t="s">
        <v>150</v>
      </c>
      <c r="E26" s="86"/>
      <c r="F26" s="24"/>
      <c r="G26" s="73">
        <v>24</v>
      </c>
      <c r="H26" s="74">
        <v>15</v>
      </c>
      <c r="T26" s="10" t="s">
        <v>14</v>
      </c>
      <c r="U26" s="80" t="s">
        <v>230</v>
      </c>
      <c r="V26" s="10" t="s">
        <v>14</v>
      </c>
      <c r="W26" s="26" t="s">
        <v>259</v>
      </c>
      <c r="X26" s="11">
        <v>2</v>
      </c>
      <c r="Y26" s="17" t="s">
        <v>54</v>
      </c>
      <c r="Z26" s="2" t="s">
        <v>122</v>
      </c>
      <c r="AA26" s="23" t="s">
        <v>93</v>
      </c>
    </row>
    <row r="27" spans="2:27" ht="27">
      <c r="D27" s="85" t="s">
        <v>151</v>
      </c>
      <c r="E27" s="86"/>
      <c r="F27" s="24"/>
      <c r="G27" s="73">
        <v>25</v>
      </c>
      <c r="H27" s="74">
        <v>15</v>
      </c>
      <c r="T27" s="10" t="s">
        <v>15</v>
      </c>
      <c r="U27" s="80" t="s">
        <v>246</v>
      </c>
      <c r="V27" s="10" t="s">
        <v>15</v>
      </c>
      <c r="W27" s="26" t="s">
        <v>259</v>
      </c>
      <c r="X27" s="11">
        <v>1</v>
      </c>
      <c r="Y27" s="17" t="s">
        <v>54</v>
      </c>
      <c r="Z27" s="32" t="s">
        <v>94</v>
      </c>
      <c r="AA27" s="23" t="s">
        <v>93</v>
      </c>
    </row>
    <row r="28" spans="2:27" ht="41.25" thickBot="1">
      <c r="D28" s="87" t="s">
        <v>152</v>
      </c>
      <c r="E28" s="88"/>
      <c r="F28" s="24"/>
      <c r="G28" s="73">
        <v>26</v>
      </c>
      <c r="H28" s="74">
        <v>15</v>
      </c>
      <c r="T28" s="54" t="s">
        <v>95</v>
      </c>
      <c r="U28" s="92" t="s">
        <v>92</v>
      </c>
      <c r="V28" s="119" t="s">
        <v>221</v>
      </c>
      <c r="W28" s="55" t="s">
        <v>19</v>
      </c>
      <c r="X28" s="56">
        <v>1</v>
      </c>
      <c r="Y28" s="57" t="s">
        <v>96</v>
      </c>
      <c r="Z28" s="55" t="s">
        <v>97</v>
      </c>
      <c r="AA28" s="58" t="s">
        <v>98</v>
      </c>
    </row>
    <row r="29" spans="2:27" ht="27" customHeight="1">
      <c r="G29" s="73">
        <v>27</v>
      </c>
      <c r="H29" s="74">
        <v>15</v>
      </c>
      <c r="T29" s="33" t="s">
        <v>95</v>
      </c>
      <c r="U29" s="60" t="s">
        <v>92</v>
      </c>
      <c r="V29" s="33" t="s">
        <v>104</v>
      </c>
      <c r="W29" s="35" t="s">
        <v>19</v>
      </c>
      <c r="X29" s="36">
        <v>1</v>
      </c>
      <c r="Y29" s="40" t="s">
        <v>96</v>
      </c>
      <c r="Z29" s="35" t="s">
        <v>169</v>
      </c>
      <c r="AA29" s="39" t="s">
        <v>171</v>
      </c>
    </row>
    <row r="30" spans="2:27">
      <c r="G30" s="73">
        <v>28</v>
      </c>
      <c r="H30" s="74">
        <v>15</v>
      </c>
      <c r="T30" s="30" t="s">
        <v>102</v>
      </c>
      <c r="U30" s="80" t="s">
        <v>92</v>
      </c>
      <c r="V30" s="30" t="s">
        <v>102</v>
      </c>
      <c r="W30" s="251" t="s">
        <v>24</v>
      </c>
      <c r="X30" s="28">
        <v>2</v>
      </c>
      <c r="Y30" s="41" t="s">
        <v>54</v>
      </c>
      <c r="Z30" s="29" t="s">
        <v>126</v>
      </c>
      <c r="AA30" s="43" t="s">
        <v>105</v>
      </c>
    </row>
    <row r="31" spans="2:27">
      <c r="G31" s="73">
        <v>31</v>
      </c>
      <c r="H31" s="74">
        <v>15</v>
      </c>
      <c r="T31" s="30" t="s">
        <v>116</v>
      </c>
      <c r="U31" s="80" t="s">
        <v>92</v>
      </c>
      <c r="V31" s="30" t="s">
        <v>116</v>
      </c>
      <c r="W31" s="1" t="s">
        <v>144</v>
      </c>
      <c r="X31" s="28">
        <v>2</v>
      </c>
      <c r="Y31" s="41" t="s">
        <v>54</v>
      </c>
      <c r="Z31" s="29" t="s">
        <v>123</v>
      </c>
      <c r="AA31" s="43" t="s">
        <v>107</v>
      </c>
    </row>
    <row r="32" spans="2:27" ht="27">
      <c r="G32" s="73">
        <v>32</v>
      </c>
      <c r="H32" s="74">
        <v>15</v>
      </c>
      <c r="T32" s="30" t="s">
        <v>108</v>
      </c>
      <c r="U32" s="80" t="s">
        <v>92</v>
      </c>
      <c r="V32" s="30" t="s">
        <v>108</v>
      </c>
      <c r="W32" s="251" t="s">
        <v>204</v>
      </c>
      <c r="X32" s="28">
        <v>2</v>
      </c>
      <c r="Y32" s="41" t="s">
        <v>55</v>
      </c>
      <c r="Z32" s="32" t="s">
        <v>118</v>
      </c>
      <c r="AA32" s="11" t="s">
        <v>111</v>
      </c>
    </row>
    <row r="33" spans="7:28">
      <c r="G33" s="73">
        <v>33</v>
      </c>
      <c r="H33" s="74">
        <v>15</v>
      </c>
      <c r="T33" s="33" t="s">
        <v>134</v>
      </c>
      <c r="U33" s="93" t="s">
        <v>233</v>
      </c>
      <c r="V33" s="109" t="s">
        <v>166</v>
      </c>
      <c r="W33" s="35" t="s">
        <v>148</v>
      </c>
      <c r="X33" s="36">
        <v>1</v>
      </c>
      <c r="Y33" s="37" t="s">
        <v>55</v>
      </c>
      <c r="Z33" s="121" t="s">
        <v>181</v>
      </c>
      <c r="AA33" s="39"/>
    </row>
    <row r="34" spans="7:28">
      <c r="G34" s="73">
        <v>34</v>
      </c>
      <c r="H34" s="74">
        <v>15</v>
      </c>
      <c r="T34" s="30" t="s">
        <v>165</v>
      </c>
      <c r="U34" s="80" t="s">
        <v>255</v>
      </c>
      <c r="V34" s="45"/>
      <c r="W34" s="29"/>
      <c r="X34" s="28"/>
      <c r="Y34" s="17"/>
      <c r="Z34" s="29"/>
      <c r="AA34" s="23"/>
    </row>
    <row r="35" spans="7:28">
      <c r="G35" s="73">
        <v>35</v>
      </c>
      <c r="H35" s="74">
        <v>15</v>
      </c>
      <c r="T35" s="48" t="s">
        <v>163</v>
      </c>
      <c r="U35" s="81" t="s">
        <v>237</v>
      </c>
      <c r="V35" s="118" t="s">
        <v>167</v>
      </c>
      <c r="W35" s="3" t="s">
        <v>148</v>
      </c>
      <c r="X35" s="9">
        <v>2</v>
      </c>
      <c r="Y35" s="16" t="s">
        <v>55</v>
      </c>
      <c r="Z35" s="3" t="s">
        <v>60</v>
      </c>
      <c r="AA35" s="9"/>
    </row>
    <row r="36" spans="7:28">
      <c r="G36" s="89">
        <v>36</v>
      </c>
      <c r="H36" s="90">
        <v>15</v>
      </c>
      <c r="T36" s="30" t="s">
        <v>164</v>
      </c>
      <c r="U36" s="77" t="s">
        <v>256</v>
      </c>
      <c r="V36" s="1"/>
      <c r="W36" s="1"/>
      <c r="X36" s="1"/>
      <c r="Y36" s="16" t="s">
        <v>55</v>
      </c>
      <c r="Z36" s="1"/>
      <c r="AA36" s="11"/>
      <c r="AB36" s="44"/>
    </row>
    <row r="37" spans="7:28" ht="27">
      <c r="G37" s="73">
        <v>37</v>
      </c>
      <c r="H37" s="74">
        <v>15</v>
      </c>
      <c r="T37" s="126" t="s">
        <v>45</v>
      </c>
      <c r="U37" s="126" t="s">
        <v>244</v>
      </c>
      <c r="V37" s="126" t="s">
        <v>177</v>
      </c>
      <c r="W37" s="126" t="s">
        <v>135</v>
      </c>
      <c r="X37" s="126">
        <v>1</v>
      </c>
      <c r="Y37" s="127" t="s">
        <v>55</v>
      </c>
      <c r="Z37" s="126" t="s">
        <v>60</v>
      </c>
      <c r="AA37" s="128" t="s">
        <v>180</v>
      </c>
    </row>
    <row r="38" spans="7:28" ht="26.25" customHeight="1" thickBot="1">
      <c r="G38" s="89">
        <v>38</v>
      </c>
      <c r="H38" s="76">
        <v>15</v>
      </c>
      <c r="T38" s="126" t="s">
        <v>46</v>
      </c>
      <c r="U38" s="126" t="s">
        <v>245</v>
      </c>
      <c r="V38" s="126" t="s">
        <v>177</v>
      </c>
      <c r="W38" s="126"/>
      <c r="X38" s="126"/>
      <c r="Y38" s="127" t="s">
        <v>55</v>
      </c>
      <c r="Z38" s="126"/>
      <c r="AA38" s="126"/>
    </row>
    <row r="39" spans="7:28" ht="26.25" customHeight="1" thickBot="1">
      <c r="G39" s="73">
        <v>39</v>
      </c>
      <c r="H39" s="76">
        <v>15</v>
      </c>
      <c r="T39" s="29" t="s">
        <v>45</v>
      </c>
      <c r="U39" s="1" t="s">
        <v>244</v>
      </c>
      <c r="V39" s="1" t="s">
        <v>178</v>
      </c>
      <c r="W39" s="1" t="s">
        <v>147</v>
      </c>
      <c r="X39" s="1">
        <v>1</v>
      </c>
      <c r="Y39" s="16" t="s">
        <v>55</v>
      </c>
      <c r="Z39" s="1" t="s">
        <v>60</v>
      </c>
      <c r="AA39" s="1"/>
    </row>
    <row r="40" spans="7:28" ht="27" customHeight="1" thickBot="1">
      <c r="G40" s="89">
        <v>40</v>
      </c>
      <c r="H40" s="76">
        <v>15</v>
      </c>
      <c r="T40" s="29" t="s">
        <v>46</v>
      </c>
      <c r="U40" s="1" t="s">
        <v>245</v>
      </c>
      <c r="V40" s="1" t="s">
        <v>178</v>
      </c>
      <c r="W40" s="1"/>
      <c r="X40" s="1"/>
      <c r="Y40" s="16" t="s">
        <v>55</v>
      </c>
      <c r="Z40" s="1"/>
      <c r="AA40" s="1"/>
    </row>
    <row r="41" spans="7:28" ht="13.5" customHeight="1">
      <c r="H41" s="53">
        <v>15</v>
      </c>
      <c r="T41" s="29" t="s">
        <v>45</v>
      </c>
      <c r="U41" s="1" t="s">
        <v>244</v>
      </c>
      <c r="V41" s="1" t="s">
        <v>179</v>
      </c>
      <c r="W41" s="1" t="s">
        <v>147</v>
      </c>
      <c r="X41" s="1">
        <v>2</v>
      </c>
      <c r="Y41" s="16" t="s">
        <v>55</v>
      </c>
      <c r="Z41" s="1" t="s">
        <v>60</v>
      </c>
      <c r="AA41" s="1"/>
    </row>
    <row r="42" spans="7:28" ht="13.5" customHeight="1">
      <c r="H42" s="53">
        <v>3.75</v>
      </c>
      <c r="T42" s="29" t="s">
        <v>46</v>
      </c>
      <c r="U42" s="1" t="s">
        <v>245</v>
      </c>
      <c r="V42" s="1" t="s">
        <v>179</v>
      </c>
      <c r="W42" s="1"/>
      <c r="X42" s="1"/>
      <c r="Y42" s="16" t="s">
        <v>55</v>
      </c>
      <c r="Z42" s="1"/>
      <c r="AA42" s="1"/>
    </row>
    <row r="43" spans="7:28">
      <c r="T43" s="29" t="s">
        <v>346</v>
      </c>
      <c r="U43" s="1" t="s">
        <v>349</v>
      </c>
      <c r="V43" s="29" t="s">
        <v>359</v>
      </c>
      <c r="W43" s="1" t="s">
        <v>347</v>
      </c>
      <c r="X43" s="1">
        <v>1</v>
      </c>
      <c r="Y43" s="17" t="s">
        <v>54</v>
      </c>
      <c r="Z43" s="1" t="s">
        <v>60</v>
      </c>
      <c r="AA43" s="1"/>
    </row>
    <row r="44" spans="7:28">
      <c r="T44" s="29" t="s">
        <v>358</v>
      </c>
      <c r="U44" s="1"/>
      <c r="V44" s="29" t="s">
        <v>359</v>
      </c>
      <c r="W44" s="1"/>
      <c r="X44" s="1"/>
      <c r="Y44" s="17"/>
      <c r="Z44" s="1"/>
      <c r="AA44" s="1"/>
    </row>
    <row r="45" spans="7:28">
      <c r="T45" s="266" t="s">
        <v>350</v>
      </c>
      <c r="U45" s="251" t="s">
        <v>356</v>
      </c>
      <c r="V45" s="29" t="s">
        <v>361</v>
      </c>
      <c r="W45" s="1" t="s">
        <v>348</v>
      </c>
      <c r="X45" s="1">
        <v>1</v>
      </c>
      <c r="Y45" s="139" t="s">
        <v>53</v>
      </c>
      <c r="Z45" s="1" t="s">
        <v>60</v>
      </c>
      <c r="AA45" s="1"/>
    </row>
    <row r="46" spans="7:28">
      <c r="T46" s="266" t="s">
        <v>360</v>
      </c>
      <c r="U46" s="251"/>
      <c r="V46" s="29" t="s">
        <v>361</v>
      </c>
      <c r="W46" s="1"/>
      <c r="X46" s="1"/>
      <c r="Y46" s="139"/>
      <c r="Z46" s="1"/>
      <c r="AA46" s="1"/>
    </row>
    <row r="47" spans="7:28">
      <c r="T47" s="266" t="s">
        <v>366</v>
      </c>
      <c r="U47" s="251"/>
      <c r="V47" s="266" t="s">
        <v>367</v>
      </c>
      <c r="W47" s="1" t="s">
        <v>365</v>
      </c>
      <c r="X47" s="1">
        <v>1</v>
      </c>
      <c r="Y47" s="139" t="s">
        <v>53</v>
      </c>
      <c r="Z47" s="1"/>
      <c r="AA47" s="1"/>
    </row>
    <row r="48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3"/>
  <pageMargins left="0.38" right="0.26" top="0.56999999999999995" bottom="0.73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93"/>
  <sheetViews>
    <sheetView tabSelected="1" view="pageBreakPreview" topLeftCell="L32" zoomScaleNormal="100" zoomScaleSheetLayoutView="100" workbookViewId="0">
      <selection activeCell="T32" sqref="T1:AB1048576"/>
    </sheetView>
  </sheetViews>
  <sheetFormatPr defaultRowHeight="14.25"/>
  <cols>
    <col min="1" max="1" width="3.5" style="120" customWidth="1"/>
    <col min="2" max="6" width="1.75" style="120" customWidth="1"/>
    <col min="7" max="7" width="1.75" style="123" customWidth="1"/>
    <col min="8" max="10" width="1.75" style="120" customWidth="1"/>
    <col min="11" max="11" width="15.5" style="120" customWidth="1"/>
    <col min="12" max="12" width="8.5" style="120" customWidth="1"/>
    <col min="13" max="13" width="5.5" style="120" customWidth="1"/>
    <col min="14" max="14" width="8.375" style="120" customWidth="1"/>
    <col min="15" max="15" width="8.875" style="120" customWidth="1"/>
    <col min="16" max="16" width="4.25" style="120" customWidth="1"/>
    <col min="17" max="17" width="13.625" style="120" customWidth="1"/>
    <col min="18" max="18" width="14.75" style="120" customWidth="1"/>
    <col min="19" max="19" width="2.625" style="120" customWidth="1"/>
    <col min="20" max="20" width="6.5" style="178" customWidth="1"/>
    <col min="21" max="21" width="6.625" style="178" customWidth="1"/>
    <col min="22" max="28" width="9" style="178"/>
    <col min="29" max="16384" width="9" style="120"/>
  </cols>
  <sheetData>
    <row r="1" spans="1:28" customFormat="1" ht="9.75" customHeight="1">
      <c r="A1" s="181"/>
      <c r="O1" s="177">
        <v>1</v>
      </c>
      <c r="T1" s="177"/>
      <c r="U1" s="177"/>
      <c r="V1" s="177"/>
      <c r="W1" s="177"/>
      <c r="X1" s="177"/>
      <c r="Y1" s="177"/>
      <c r="Z1" s="177"/>
      <c r="AA1" s="177"/>
      <c r="AB1" s="177"/>
    </row>
    <row r="2" spans="1:28" customFormat="1" ht="13.5" customHeight="1">
      <c r="B2" s="181"/>
      <c r="C2" s="181"/>
      <c r="D2" s="263" t="s">
        <v>320</v>
      </c>
      <c r="F2" s="177"/>
      <c r="L2" s="177"/>
      <c r="O2" s="179">
        <f>ROW()</f>
        <v>2</v>
      </c>
      <c r="T2" s="177"/>
      <c r="U2" s="177"/>
      <c r="V2" s="177"/>
      <c r="W2" s="177"/>
      <c r="X2" s="177"/>
      <c r="Y2" s="177"/>
      <c r="Z2" s="177"/>
      <c r="AA2" s="177"/>
      <c r="AB2" s="177"/>
    </row>
    <row r="3" spans="1:28" customFormat="1" ht="14.25" customHeight="1">
      <c r="B3" s="256"/>
      <c r="C3" s="257"/>
      <c r="D3" s="258"/>
      <c r="E3" s="151"/>
      <c r="F3" s="259"/>
      <c r="G3" s="151"/>
      <c r="H3" s="151"/>
      <c r="I3" s="151"/>
      <c r="J3" s="151"/>
      <c r="K3" s="151"/>
      <c r="L3" s="259"/>
      <c r="M3" s="151"/>
      <c r="N3" s="151"/>
      <c r="O3" s="260"/>
      <c r="P3" s="151"/>
      <c r="Q3" s="151"/>
      <c r="R3" s="104"/>
      <c r="T3" s="177"/>
      <c r="U3" s="177"/>
      <c r="V3" s="177"/>
      <c r="W3" s="177"/>
      <c r="X3" s="177"/>
      <c r="Y3" s="177"/>
      <c r="Z3" s="177"/>
      <c r="AA3" s="177"/>
      <c r="AB3" s="177"/>
    </row>
    <row r="4" spans="1:28" customFormat="1" ht="54" customHeight="1">
      <c r="B4" s="256"/>
      <c r="C4" s="257"/>
      <c r="D4" s="258"/>
      <c r="E4" s="151"/>
      <c r="F4" s="259"/>
      <c r="G4" s="151"/>
      <c r="H4" s="151"/>
      <c r="I4" s="151"/>
      <c r="J4" s="151"/>
      <c r="K4" s="151"/>
      <c r="L4" s="259"/>
      <c r="M4" s="151"/>
      <c r="N4" s="151"/>
      <c r="O4" s="260"/>
      <c r="P4" s="151"/>
      <c r="Q4" s="151"/>
      <c r="R4" s="104"/>
      <c r="T4" s="177"/>
      <c r="U4" s="177"/>
      <c r="V4" s="177"/>
      <c r="W4" s="177"/>
      <c r="X4" s="177"/>
      <c r="Y4" s="177"/>
      <c r="Z4" s="177"/>
      <c r="AA4" s="177"/>
      <c r="AB4" s="177"/>
    </row>
    <row r="5" spans="1:28" customFormat="1" ht="15.75" customHeight="1">
      <c r="B5" s="182"/>
      <c r="C5" s="183" t="s">
        <v>321</v>
      </c>
      <c r="D5" s="184"/>
      <c r="E5" s="184"/>
      <c r="F5" s="184"/>
      <c r="G5" s="183"/>
      <c r="H5" s="184"/>
      <c r="I5" s="184"/>
      <c r="J5" s="184"/>
      <c r="K5" s="184"/>
      <c r="L5" s="185" t="s">
        <v>322</v>
      </c>
      <c r="M5" s="154"/>
      <c r="N5" s="183"/>
      <c r="O5" s="154"/>
      <c r="P5" s="154"/>
      <c r="Q5" s="185" t="s">
        <v>323</v>
      </c>
      <c r="R5" s="186"/>
      <c r="T5" s="177"/>
      <c r="U5" s="177"/>
      <c r="V5" s="177"/>
      <c r="W5" s="177"/>
      <c r="X5" s="177"/>
      <c r="Y5" s="177"/>
      <c r="Z5" s="177"/>
      <c r="AA5" s="177"/>
      <c r="AB5" s="177"/>
    </row>
    <row r="6" spans="1:28" customFormat="1" ht="41.1" customHeight="1">
      <c r="B6" s="25"/>
      <c r="C6" s="223"/>
      <c r="D6" s="187"/>
      <c r="E6" s="187"/>
      <c r="F6" s="187"/>
      <c r="G6" s="223"/>
      <c r="H6" s="187"/>
      <c r="I6" s="187"/>
      <c r="J6" s="187"/>
      <c r="K6" s="187"/>
      <c r="L6" s="25"/>
      <c r="M6" s="187"/>
      <c r="N6" s="187"/>
      <c r="O6" s="187"/>
      <c r="P6" s="187"/>
      <c r="Q6" s="25"/>
      <c r="R6" s="118"/>
      <c r="T6" s="177"/>
      <c r="U6" s="177"/>
      <c r="V6" s="177"/>
      <c r="W6" s="177"/>
      <c r="X6" s="177"/>
      <c r="Y6" s="177"/>
      <c r="Z6" s="177"/>
      <c r="AA6" s="177"/>
      <c r="AB6" s="177"/>
    </row>
    <row r="7" spans="1:28" customFormat="1" ht="41.1" customHeight="1">
      <c r="B7" s="26"/>
      <c r="C7" s="326" t="s">
        <v>324</v>
      </c>
      <c r="D7" s="326"/>
      <c r="E7" s="326"/>
      <c r="F7" s="326"/>
      <c r="G7" s="189"/>
      <c r="H7" s="189"/>
      <c r="I7" s="189"/>
      <c r="J7" s="189"/>
      <c r="K7" s="189"/>
      <c r="L7" s="151"/>
      <c r="M7" s="151"/>
      <c r="N7" s="224"/>
      <c r="O7" s="151"/>
      <c r="P7" s="151"/>
      <c r="Q7" s="190" t="s">
        <v>214</v>
      </c>
      <c r="R7" s="104"/>
      <c r="T7" s="177"/>
      <c r="U7" s="177"/>
      <c r="V7" s="177"/>
      <c r="W7" s="177"/>
      <c r="X7" s="177"/>
      <c r="Y7" s="177"/>
      <c r="Z7" s="177"/>
      <c r="AA7" s="177"/>
      <c r="AB7" s="177"/>
    </row>
    <row r="8" spans="1:28" customFormat="1" ht="41.1" customHeight="1">
      <c r="B8" s="26"/>
      <c r="C8" s="188" t="s">
        <v>190</v>
      </c>
      <c r="D8" s="188"/>
      <c r="E8" s="188"/>
      <c r="F8" s="222"/>
      <c r="G8" s="222"/>
      <c r="H8" s="222"/>
      <c r="I8" s="222"/>
      <c r="J8" s="222"/>
      <c r="K8" s="222"/>
      <c r="L8" s="151"/>
      <c r="M8" s="151"/>
      <c r="N8" s="222"/>
      <c r="O8" s="151"/>
      <c r="P8" s="151"/>
      <c r="Q8" s="151"/>
      <c r="R8" s="104"/>
      <c r="T8" s="177"/>
      <c r="U8" s="177"/>
      <c r="V8" s="177"/>
      <c r="W8" s="177"/>
      <c r="X8" s="177"/>
      <c r="Y8" s="177"/>
      <c r="Z8" s="177"/>
      <c r="AA8" s="177"/>
      <c r="AB8" s="177"/>
    </row>
    <row r="9" spans="1:28" customFormat="1" ht="26.25" customHeight="1">
      <c r="B9" s="182"/>
      <c r="C9" s="183" t="s">
        <v>325</v>
      </c>
      <c r="D9" s="221"/>
      <c r="E9" s="221"/>
      <c r="F9" s="154"/>
      <c r="G9" s="183"/>
      <c r="H9" s="154"/>
      <c r="I9" s="154"/>
      <c r="J9" s="154"/>
      <c r="K9" s="154"/>
      <c r="L9" s="185" t="s">
        <v>334</v>
      </c>
      <c r="M9" s="154"/>
      <c r="N9" s="183"/>
      <c r="O9" s="154"/>
      <c r="P9" s="154"/>
      <c r="Q9" s="154"/>
      <c r="R9" s="186"/>
      <c r="T9" s="177"/>
      <c r="U9" s="177"/>
      <c r="V9" s="177"/>
      <c r="W9" s="177"/>
      <c r="X9" s="177"/>
      <c r="Y9" s="177"/>
      <c r="Z9" s="177"/>
      <c r="AA9" s="177"/>
      <c r="AB9" s="177"/>
    </row>
    <row r="10" spans="1:28" customFormat="1" ht="26.25" customHeight="1">
      <c r="B10" s="201"/>
      <c r="C10" s="239" t="s">
        <v>336</v>
      </c>
      <c r="D10" s="203"/>
      <c r="E10" s="203"/>
      <c r="F10" s="225"/>
      <c r="G10" s="226"/>
      <c r="H10" s="327"/>
      <c r="I10" s="327"/>
      <c r="J10" s="327"/>
      <c r="K10" s="328"/>
      <c r="L10" s="261"/>
      <c r="M10" s="324"/>
      <c r="N10" s="324"/>
      <c r="O10" s="324"/>
      <c r="P10" s="262"/>
      <c r="Q10" s="238"/>
      <c r="R10" s="155"/>
      <c r="T10" s="177"/>
      <c r="U10" s="177"/>
      <c r="V10" s="177"/>
      <c r="W10" s="177"/>
      <c r="X10" s="177"/>
      <c r="Y10" s="177"/>
      <c r="Z10" s="177"/>
      <c r="AA10" s="177"/>
      <c r="AB10" s="177"/>
    </row>
    <row r="11" spans="1:28" customFormat="1" ht="26.25" customHeight="1">
      <c r="B11" s="201"/>
      <c r="C11" s="239" t="s">
        <v>337</v>
      </c>
      <c r="D11" s="227"/>
      <c r="E11" s="227"/>
      <c r="F11" s="225"/>
      <c r="G11" s="226"/>
      <c r="H11" s="226"/>
      <c r="I11" s="203"/>
      <c r="J11" s="203"/>
      <c r="K11" s="228"/>
      <c r="L11" s="24"/>
      <c r="M11" s="24"/>
      <c r="N11" s="24"/>
      <c r="O11" s="24"/>
      <c r="P11" s="24"/>
      <c r="Q11" s="24"/>
      <c r="R11" s="155"/>
      <c r="T11" s="177"/>
      <c r="U11" s="177"/>
      <c r="V11" s="177"/>
      <c r="W11" s="177"/>
      <c r="X11" s="177"/>
      <c r="Y11" s="177"/>
      <c r="Z11" s="177"/>
      <c r="AA11" s="177"/>
      <c r="AB11" s="177"/>
    </row>
    <row r="12" spans="1:28" customFormat="1" ht="26.25" customHeight="1">
      <c r="B12" s="201"/>
      <c r="C12" s="239" t="s">
        <v>338</v>
      </c>
      <c r="D12" s="229"/>
      <c r="E12" s="229"/>
      <c r="F12" s="230" t="str">
        <f>IF($C$2="","",$C$2)</f>
        <v/>
      </c>
      <c r="G12" s="231"/>
      <c r="H12" s="231"/>
      <c r="I12" s="231"/>
      <c r="J12" s="231"/>
      <c r="K12" s="232"/>
      <c r="L12" s="261" t="s">
        <v>339</v>
      </c>
      <c r="M12" s="324"/>
      <c r="N12" s="324"/>
      <c r="O12" s="324"/>
      <c r="P12" s="262" t="s">
        <v>335</v>
      </c>
      <c r="Q12" s="24"/>
      <c r="R12" s="155"/>
      <c r="T12" s="177"/>
      <c r="U12" s="177"/>
      <c r="V12" s="177"/>
      <c r="W12" s="177"/>
      <c r="X12" s="177"/>
      <c r="Y12" s="177"/>
      <c r="Z12" s="177"/>
      <c r="AA12" s="177"/>
      <c r="AB12" s="177"/>
    </row>
    <row r="13" spans="1:28" customFormat="1" ht="26.25" customHeight="1">
      <c r="B13" s="25"/>
      <c r="C13" s="187"/>
      <c r="D13" s="191" t="str">
        <f>IF($B$2="","",$B$2)</f>
        <v/>
      </c>
      <c r="E13" s="191"/>
      <c r="F13" s="192"/>
      <c r="G13" s="192"/>
      <c r="H13" s="192"/>
      <c r="I13" s="192"/>
      <c r="J13" s="192"/>
      <c r="K13" s="240"/>
      <c r="L13" s="187"/>
      <c r="M13" s="187"/>
      <c r="N13" s="187"/>
      <c r="O13" s="187"/>
      <c r="P13" s="187"/>
      <c r="Q13" s="187"/>
      <c r="R13" s="118"/>
      <c r="T13" s="177"/>
      <c r="U13" s="177"/>
      <c r="V13" s="177"/>
      <c r="W13" s="177"/>
      <c r="X13" s="177"/>
      <c r="Y13" s="177"/>
      <c r="Z13" s="177"/>
      <c r="AA13" s="177"/>
      <c r="AB13" s="177"/>
    </row>
    <row r="14" spans="1:28" customFormat="1" ht="10.5" customHeight="1">
      <c r="B14" s="24"/>
      <c r="C14" s="24"/>
      <c r="D14" s="193"/>
      <c r="E14" s="193"/>
      <c r="F14" s="194"/>
      <c r="G14" s="194"/>
      <c r="H14" s="194"/>
      <c r="I14" s="194"/>
      <c r="J14" s="194"/>
      <c r="K14" s="194"/>
      <c r="L14" s="194"/>
      <c r="M14" s="24"/>
      <c r="N14" s="194"/>
      <c r="T14" s="177"/>
      <c r="U14" s="177"/>
      <c r="V14" s="177"/>
      <c r="W14" s="177"/>
      <c r="X14" s="177"/>
      <c r="Y14" s="177"/>
      <c r="Z14" s="177"/>
      <c r="AA14" s="177"/>
      <c r="AB14" s="177"/>
    </row>
    <row r="15" spans="1:28" customFormat="1" ht="26.25" customHeight="1">
      <c r="B15" s="182"/>
      <c r="C15" s="198" t="s">
        <v>326</v>
      </c>
      <c r="D15" s="199"/>
      <c r="E15" s="199"/>
      <c r="F15" s="199"/>
      <c r="G15" s="199"/>
      <c r="H15" s="199"/>
      <c r="I15" s="199"/>
      <c r="J15" s="199"/>
      <c r="K15" s="199"/>
      <c r="L15" s="199"/>
      <c r="M15" s="154"/>
      <c r="N15" s="199"/>
      <c r="O15" s="154"/>
      <c r="P15" s="154"/>
      <c r="Q15" s="154"/>
      <c r="R15" s="186"/>
      <c r="T15" s="177"/>
      <c r="U15" s="177"/>
      <c r="V15" s="177"/>
      <c r="W15" s="177"/>
      <c r="X15" s="177"/>
      <c r="Y15" s="177"/>
      <c r="Z15" s="177"/>
      <c r="AA15" s="177"/>
      <c r="AB15" s="177"/>
    </row>
    <row r="16" spans="1:28" customFormat="1" ht="26.25" customHeight="1">
      <c r="B16" s="201"/>
      <c r="C16" s="202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14"/>
      <c r="T16" s="177"/>
      <c r="U16" s="177"/>
      <c r="V16" s="177"/>
      <c r="W16" s="177"/>
      <c r="X16" s="177"/>
      <c r="Y16" s="177"/>
      <c r="Z16" s="177"/>
      <c r="AA16" s="177"/>
      <c r="AB16" s="177"/>
    </row>
    <row r="17" spans="2:28" customFormat="1" ht="26.25" customHeight="1">
      <c r="B17" s="201"/>
      <c r="C17" s="204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14"/>
      <c r="T17" s="177"/>
      <c r="U17" s="177"/>
      <c r="V17" s="177"/>
      <c r="W17" s="177"/>
      <c r="X17" s="177"/>
      <c r="Y17" s="177"/>
      <c r="Z17" s="177"/>
      <c r="AA17" s="177"/>
      <c r="AB17" s="177"/>
    </row>
    <row r="18" spans="2:28" customFormat="1" ht="26.25" customHeight="1">
      <c r="B18" s="201"/>
      <c r="C18" s="205"/>
      <c r="D18" s="202"/>
      <c r="E18" s="202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6" t="s">
        <v>327</v>
      </c>
      <c r="R18" s="214"/>
      <c r="T18" s="177"/>
      <c r="U18" s="177"/>
      <c r="V18" s="177"/>
      <c r="W18" s="177"/>
      <c r="X18" s="177"/>
      <c r="Y18" s="177"/>
      <c r="Z18" s="177"/>
      <c r="AA18" s="177"/>
      <c r="AB18" s="177"/>
    </row>
    <row r="19" spans="2:28" customFormat="1" ht="26.25" customHeight="1">
      <c r="B19" s="201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6" t="s">
        <v>328</v>
      </c>
      <c r="R19" s="215" t="s">
        <v>329</v>
      </c>
      <c r="T19" s="177"/>
      <c r="U19" s="177"/>
      <c r="V19" s="177"/>
      <c r="W19" s="177"/>
      <c r="X19" s="177"/>
      <c r="Y19" s="177"/>
      <c r="Z19" s="177"/>
      <c r="AA19" s="177"/>
      <c r="AB19" s="177"/>
    </row>
    <row r="20" spans="2:28" customFormat="1" ht="26.25" customHeight="1">
      <c r="B20" s="25"/>
      <c r="C20" s="187"/>
      <c r="D20" s="200"/>
      <c r="E20" s="200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216"/>
      <c r="R20" s="217"/>
      <c r="T20" s="177"/>
      <c r="U20" s="177"/>
      <c r="V20" s="177"/>
      <c r="W20" s="177"/>
      <c r="X20" s="177"/>
      <c r="Y20" s="177"/>
      <c r="Z20" s="177"/>
      <c r="AA20" s="177"/>
      <c r="AB20" s="177"/>
    </row>
    <row r="21" spans="2:28" customFormat="1" ht="8.25" customHeight="1">
      <c r="D21" s="195"/>
      <c r="E21" s="195"/>
      <c r="F21" s="196"/>
      <c r="G21" s="180"/>
      <c r="H21" s="180"/>
      <c r="M21" s="24"/>
      <c r="Q21" s="179"/>
      <c r="R21" s="179"/>
      <c r="T21" s="177"/>
      <c r="U21" s="177"/>
      <c r="V21" s="177"/>
      <c r="W21" s="177"/>
      <c r="X21" s="177"/>
      <c r="Y21" s="177"/>
      <c r="Z21" s="177"/>
      <c r="AA21" s="177"/>
      <c r="AB21" s="177"/>
    </row>
    <row r="22" spans="2:28" customFormat="1" ht="26.25" customHeight="1">
      <c r="B22" s="182"/>
      <c r="C22" s="198" t="s">
        <v>330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218"/>
      <c r="R22" s="219"/>
      <c r="T22" s="177"/>
      <c r="U22" s="177"/>
      <c r="V22" s="177"/>
      <c r="W22" s="177"/>
      <c r="X22" s="177"/>
      <c r="Y22" s="177"/>
      <c r="Z22" s="177"/>
      <c r="AA22" s="177"/>
      <c r="AB22" s="177"/>
    </row>
    <row r="23" spans="2:28" customFormat="1" ht="26.25" customHeight="1">
      <c r="B23" s="201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7"/>
      <c r="R23" s="220"/>
      <c r="T23" s="177"/>
      <c r="U23" s="177"/>
      <c r="V23" s="177"/>
      <c r="W23" s="177"/>
      <c r="X23" s="177"/>
      <c r="Y23" s="177"/>
      <c r="Z23" s="177"/>
      <c r="AA23" s="177"/>
      <c r="AB23" s="177"/>
    </row>
    <row r="24" spans="2:28" customFormat="1" ht="26.25" customHeight="1">
      <c r="B24" s="201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7" t="s">
        <v>331</v>
      </c>
      <c r="R24" s="220" t="s">
        <v>332</v>
      </c>
      <c r="T24" s="177"/>
      <c r="U24" s="177"/>
      <c r="V24" s="177"/>
      <c r="W24" s="177"/>
      <c r="X24" s="177"/>
      <c r="Y24" s="177"/>
      <c r="Z24" s="177"/>
      <c r="AA24" s="177"/>
      <c r="AB24" s="177"/>
    </row>
    <row r="25" spans="2:28" customFormat="1" ht="26.25" customHeight="1">
      <c r="B25" s="201"/>
      <c r="C25" s="203"/>
      <c r="D25" s="203"/>
      <c r="E25" s="203"/>
      <c r="F25" s="203"/>
      <c r="G25" s="208"/>
      <c r="H25" s="209"/>
      <c r="I25" s="209"/>
      <c r="J25" s="209"/>
      <c r="K25" s="209"/>
      <c r="L25" s="209"/>
      <c r="M25" s="203"/>
      <c r="N25" s="209"/>
      <c r="O25" s="203"/>
      <c r="P25" s="203"/>
      <c r="Q25" s="207" t="s">
        <v>332</v>
      </c>
      <c r="R25" s="220" t="s">
        <v>333</v>
      </c>
      <c r="T25" s="177"/>
      <c r="U25" s="177"/>
      <c r="V25" s="177"/>
      <c r="W25" s="177"/>
      <c r="X25" s="177"/>
      <c r="Y25" s="177"/>
      <c r="Z25" s="177"/>
      <c r="AA25" s="177"/>
      <c r="AB25" s="177"/>
    </row>
    <row r="26" spans="2:28" customFormat="1" ht="26.25" customHeight="1">
      <c r="B26" s="201"/>
      <c r="C26" s="203"/>
      <c r="D26" s="203"/>
      <c r="E26" s="203"/>
      <c r="F26" s="203"/>
      <c r="G26" s="208"/>
      <c r="H26" s="209"/>
      <c r="I26" s="209"/>
      <c r="J26" s="209"/>
      <c r="K26" s="209"/>
      <c r="L26" s="210"/>
      <c r="M26" s="208"/>
      <c r="N26" s="210"/>
      <c r="O26" s="203"/>
      <c r="P26" s="203"/>
      <c r="Q26" s="203"/>
      <c r="R26" s="214"/>
      <c r="T26" s="177"/>
      <c r="U26" s="177"/>
      <c r="V26" s="177"/>
      <c r="W26" s="177"/>
      <c r="X26" s="177"/>
      <c r="Y26" s="177"/>
      <c r="Z26" s="177"/>
      <c r="AA26" s="177"/>
      <c r="AB26" s="177"/>
    </row>
    <row r="27" spans="2:28" customFormat="1" ht="26.25" customHeight="1">
      <c r="B27" s="201"/>
      <c r="C27" s="203"/>
      <c r="D27" s="203"/>
      <c r="E27" s="203"/>
      <c r="F27" s="203"/>
      <c r="G27" s="208"/>
      <c r="H27" s="211"/>
      <c r="I27" s="211"/>
      <c r="J27" s="211"/>
      <c r="K27" s="211"/>
      <c r="L27" s="210"/>
      <c r="M27" s="203"/>
      <c r="N27" s="210"/>
      <c r="O27" s="203"/>
      <c r="P27" s="203"/>
      <c r="Q27" s="203"/>
      <c r="R27" s="214"/>
      <c r="T27" s="177"/>
      <c r="U27" s="177"/>
      <c r="V27" s="177"/>
      <c r="W27" s="177"/>
      <c r="X27" s="177"/>
      <c r="Y27" s="177"/>
      <c r="Z27" s="177"/>
      <c r="AA27" s="177"/>
      <c r="AB27" s="177"/>
    </row>
    <row r="28" spans="2:28" customFormat="1" ht="26.25" customHeight="1">
      <c r="B28" s="201"/>
      <c r="C28" s="203"/>
      <c r="D28" s="203"/>
      <c r="E28" s="203"/>
      <c r="F28" s="203"/>
      <c r="G28" s="208"/>
      <c r="H28" s="209"/>
      <c r="I28" s="209"/>
      <c r="J28" s="209"/>
      <c r="K28" s="209"/>
      <c r="L28" s="203"/>
      <c r="M28" s="208"/>
      <c r="N28" s="208"/>
      <c r="O28" s="203"/>
      <c r="P28" s="203"/>
      <c r="Q28" s="203"/>
      <c r="R28" s="214"/>
      <c r="T28" s="177"/>
      <c r="U28" s="177"/>
      <c r="V28" s="177"/>
      <c r="W28" s="177"/>
      <c r="X28" s="177"/>
      <c r="Y28" s="177"/>
      <c r="Z28" s="177"/>
      <c r="AA28" s="177"/>
      <c r="AB28" s="177"/>
    </row>
    <row r="29" spans="2:28" customFormat="1" ht="26.25" customHeight="1">
      <c r="B29" s="201"/>
      <c r="C29" s="208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14"/>
      <c r="T29" s="177"/>
      <c r="U29" s="177"/>
      <c r="V29" s="177"/>
      <c r="W29" s="177"/>
      <c r="X29" s="177"/>
      <c r="Y29" s="177"/>
      <c r="Z29" s="177"/>
      <c r="AA29" s="177"/>
      <c r="AB29" s="177"/>
    </row>
    <row r="30" spans="2:28" customFormat="1" ht="26.25" customHeight="1">
      <c r="B30" s="201"/>
      <c r="C30" s="203"/>
      <c r="D30" s="203"/>
      <c r="E30" s="203"/>
      <c r="F30" s="212"/>
      <c r="G30" s="213"/>
      <c r="H30" s="213"/>
      <c r="I30" s="213"/>
      <c r="J30" s="213"/>
      <c r="K30" s="213"/>
      <c r="L30" s="203"/>
      <c r="M30" s="203"/>
      <c r="N30" s="205"/>
      <c r="O30" s="203"/>
      <c r="P30" s="203"/>
      <c r="Q30" s="203"/>
      <c r="R30" s="214"/>
      <c r="T30" s="177"/>
      <c r="U30" s="177"/>
      <c r="V30" s="177"/>
      <c r="W30" s="177"/>
      <c r="X30" s="177"/>
      <c r="Y30" s="177"/>
      <c r="Z30" s="177"/>
      <c r="AA30" s="177"/>
      <c r="AB30" s="177"/>
    </row>
    <row r="31" spans="2:28" customFormat="1" ht="26.25" customHeight="1">
      <c r="B31" s="201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14"/>
      <c r="T31" s="177"/>
      <c r="U31" s="177"/>
      <c r="V31" s="177"/>
      <c r="W31" s="177"/>
      <c r="X31" s="177"/>
      <c r="Y31" s="177"/>
      <c r="Z31" s="177"/>
      <c r="AA31" s="177"/>
      <c r="AB31" s="177"/>
    </row>
    <row r="32" spans="2:28" customFormat="1" ht="26.25" customHeight="1">
      <c r="B32" s="233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5"/>
      <c r="T32" s="177"/>
      <c r="U32" s="177"/>
      <c r="V32" s="177"/>
      <c r="W32" s="177"/>
      <c r="X32" s="177"/>
      <c r="Y32" s="177"/>
      <c r="Z32" s="177"/>
      <c r="AA32" s="177"/>
      <c r="AB32" s="177"/>
    </row>
    <row r="33" spans="1:28" customFormat="1" ht="31.5" customHeight="1">
      <c r="Q33" s="24"/>
      <c r="R33" s="24"/>
      <c r="T33" s="177"/>
      <c r="U33" s="177"/>
      <c r="V33" s="177"/>
      <c r="W33" s="177"/>
      <c r="X33" s="177"/>
      <c r="Y33" s="177"/>
      <c r="Z33" s="177"/>
      <c r="AA33" s="177"/>
      <c r="AB33" s="177"/>
    </row>
    <row r="34" spans="1:28" customFormat="1" ht="34.5" customHeight="1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325" t="s">
        <v>340</v>
      </c>
      <c r="L34" s="325"/>
      <c r="M34" s="325"/>
      <c r="N34" s="325"/>
      <c r="O34" s="325"/>
      <c r="P34" s="325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</row>
    <row r="35" spans="1:28" ht="14.25" customHeight="1">
      <c r="B35" s="320" t="s">
        <v>341</v>
      </c>
      <c r="C35" s="321"/>
      <c r="D35" s="321"/>
      <c r="E35" s="321"/>
      <c r="F35" s="321"/>
      <c r="G35" s="321"/>
      <c r="H35" s="321"/>
      <c r="I35" s="321"/>
      <c r="J35" s="321"/>
      <c r="K35" s="321"/>
      <c r="L35" s="322" t="s">
        <v>207</v>
      </c>
      <c r="M35" s="323"/>
      <c r="N35" s="156" t="s">
        <v>176</v>
      </c>
      <c r="O35" s="322" t="s">
        <v>208</v>
      </c>
      <c r="P35" s="323"/>
      <c r="Q35" s="161" t="s">
        <v>209</v>
      </c>
      <c r="R35" s="156" t="s">
        <v>210</v>
      </c>
      <c r="S35" s="178"/>
    </row>
    <row r="36" spans="1:28" ht="28.7" customHeight="1">
      <c r="B36" s="163" t="str">
        <f>IF($Z36=0,IF($U36="","",IF($U36="直接工事費","本工事費",$U36)),"")</f>
        <v/>
      </c>
      <c r="C36" s="164" t="str">
        <f>IF($Z36=1,IF($U36="","",$U36),"")</f>
        <v/>
      </c>
      <c r="D36" s="164" t="str">
        <f>IF($Z36=2,IF($U36="","",$U36),"")</f>
        <v/>
      </c>
      <c r="E36" s="164" t="str">
        <f>IF($Z36=3,IF($U36="","",$U36),"")</f>
        <v/>
      </c>
      <c r="F36" s="164" t="str">
        <f>IF($Z36=4,IF($U36="","",$U36),"")</f>
        <v/>
      </c>
      <c r="G36" s="164" t="str">
        <f>IF($Z36=5,IF($U36="","",$U36),"")</f>
        <v/>
      </c>
      <c r="H36" s="164" t="str">
        <f>IF($Z36=6,IF($U36="","",$U36),"")</f>
        <v/>
      </c>
      <c r="I36" s="164" t="str">
        <f>IF($Z36=7,IF($U36="","",$U36),"")</f>
        <v/>
      </c>
      <c r="J36" s="164" t="str">
        <f>IF($Z36=8,IF($U36="","",$U36),"")</f>
        <v/>
      </c>
      <c r="K36" s="165"/>
      <c r="L36" s="242"/>
      <c r="M36" s="243"/>
      <c r="N36" s="265"/>
      <c r="O36" s="242"/>
      <c r="P36" s="244"/>
      <c r="Q36" s="280"/>
      <c r="R36" s="157"/>
      <c r="S36" s="178"/>
      <c r="U36" s="347"/>
      <c r="V36" s="347"/>
      <c r="W36" s="347"/>
      <c r="X36" s="347"/>
      <c r="Y36" s="347"/>
      <c r="Z36" s="347"/>
      <c r="AA36" s="347"/>
    </row>
    <row r="37" spans="1:28" ht="28.7" customHeight="1">
      <c r="B37" s="166"/>
      <c r="C37" s="167"/>
      <c r="D37" s="167"/>
      <c r="E37" s="167"/>
      <c r="F37" s="168"/>
      <c r="G37" s="168"/>
      <c r="H37" s="169"/>
      <c r="I37" s="170"/>
      <c r="J37" s="170"/>
      <c r="K37" s="171"/>
      <c r="L37" s="159" t="str">
        <f>IF(W37="","",IF(INT(W37),INT(W37),"0"))</f>
        <v/>
      </c>
      <c r="M37" s="173" t="str">
        <f t="shared" ref="M37:M39" si="0">+IF(OR(W37="",N37="式"),"",IF(W37-INT(W37),W37-INT(W37),""))</f>
        <v/>
      </c>
      <c r="N37" s="162"/>
      <c r="O37" s="159"/>
      <c r="P37" s="152"/>
      <c r="Q37" s="281" t="str">
        <f>IF(AB37="","",IF(AB37=0,"---",AB37))</f>
        <v/>
      </c>
      <c r="R37" s="158" t="str">
        <f>IF($Z37&lt;3,"",IF($AA37="","",$AA37))</f>
        <v/>
      </c>
      <c r="S37" s="178"/>
      <c r="U37" s="347"/>
      <c r="V37" s="347"/>
      <c r="W37" s="347"/>
      <c r="X37" s="347"/>
      <c r="Y37" s="347"/>
      <c r="Z37" s="347"/>
      <c r="AA37" s="347"/>
    </row>
    <row r="38" spans="1:28" ht="28.7" customHeight="1">
      <c r="B38" s="253" t="str">
        <f t="shared" ref="B38" si="1">IF($Z38=0,IF($U38="","",IF($U38="直接工事費","本工事費",$U38)),"")</f>
        <v/>
      </c>
      <c r="C38" s="164" t="str">
        <f t="shared" ref="C38" si="2">IF($Z38=1,IF($U38="","",$U38),"")</f>
        <v/>
      </c>
      <c r="D38" s="164" t="str">
        <f t="shared" ref="D38" si="3">IF($Z38=2,IF($U38="","",$U38),"")</f>
        <v/>
      </c>
      <c r="E38" s="164" t="str">
        <f t="shared" ref="E38" si="4">IF($Z38=3,IF($U38="","",$U38),"")</f>
        <v/>
      </c>
      <c r="F38" s="164" t="str">
        <f t="shared" ref="F38" si="5">IF($Z38=4,IF($U38="","",$U38),"")</f>
        <v/>
      </c>
      <c r="G38" s="164" t="str">
        <f t="shared" ref="G38" si="6">IF($Z38=5,IF($U38="","",$U38),"")</f>
        <v/>
      </c>
      <c r="H38" s="164" t="str">
        <f t="shared" ref="H38" si="7">IF($Z38=6,IF($U38="","",$U38),"")</f>
        <v/>
      </c>
      <c r="I38" s="164" t="str">
        <f t="shared" ref="I38" si="8">IF($Z38=7,IF($U38="","",$U38),"")</f>
        <v/>
      </c>
      <c r="J38" s="164" t="str">
        <f t="shared" ref="J38" si="9">IF($Z38=8,IF($U38="","",$U38),"")</f>
        <v/>
      </c>
      <c r="K38" s="165"/>
      <c r="L38" s="242"/>
      <c r="M38" s="245" t="str">
        <f t="shared" si="0"/>
        <v/>
      </c>
      <c r="N38" s="265"/>
      <c r="O38" s="242"/>
      <c r="P38" s="246"/>
      <c r="Q38" s="280"/>
      <c r="R38" s="157"/>
      <c r="S38" s="178"/>
      <c r="U38" s="347"/>
      <c r="V38" s="347"/>
      <c r="W38" s="347"/>
      <c r="X38" s="347"/>
      <c r="Y38" s="347"/>
      <c r="Z38" s="347"/>
      <c r="AA38" s="347"/>
    </row>
    <row r="39" spans="1:28" ht="28.7" customHeight="1">
      <c r="B39" s="254"/>
      <c r="C39" s="167"/>
      <c r="D39" s="167"/>
      <c r="E39" s="167"/>
      <c r="F39" s="168"/>
      <c r="G39" s="168"/>
      <c r="H39" s="169"/>
      <c r="I39" s="170"/>
      <c r="J39" s="170"/>
      <c r="K39" s="171"/>
      <c r="L39" s="159" t="str">
        <f>IF(W39="","",IF(INT(W39),INT(W39),"0"))</f>
        <v/>
      </c>
      <c r="M39" s="173" t="str">
        <f t="shared" si="0"/>
        <v/>
      </c>
      <c r="N39" s="162"/>
      <c r="O39" s="159"/>
      <c r="P39" s="153"/>
      <c r="Q39" s="281" t="str">
        <f t="shared" ref="Q39" si="10">IF(AB39="","",IF(AB39=0,"---",AB39))</f>
        <v/>
      </c>
      <c r="R39" s="158" t="str">
        <f t="shared" ref="R39" si="11">IF($Z39&lt;3,"",IF($AA39="","",$AA39))</f>
        <v/>
      </c>
      <c r="S39" s="178"/>
      <c r="U39" s="347"/>
      <c r="V39" s="347"/>
      <c r="W39" s="347"/>
      <c r="X39" s="347"/>
      <c r="Y39" s="347"/>
      <c r="Z39" s="347"/>
      <c r="AA39" s="347"/>
    </row>
    <row r="40" spans="1:28" ht="28.7" customHeight="1">
      <c r="B40" s="253" t="str">
        <f t="shared" ref="B40" si="12">IF($Z40=0,IF($U40="","",IF($U40="直接工事費","本工事費",$U40)),"")</f>
        <v/>
      </c>
      <c r="C40" s="164" t="str">
        <f t="shared" ref="C40" si="13">IF($Z40=1,IF($U40="","",$U40),"")</f>
        <v/>
      </c>
      <c r="D40" s="164" t="str">
        <f t="shared" ref="D40" si="14">IF($Z40=2,IF($U40="","",$U40),"")</f>
        <v/>
      </c>
      <c r="E40" s="164" t="str">
        <f t="shared" ref="E40" si="15">IF($Z40=3,IF($U40="","",$U40),"")</f>
        <v/>
      </c>
      <c r="F40" s="164" t="str">
        <f t="shared" ref="F40" si="16">IF($Z40=4,IF($U40="","",$U40),"")</f>
        <v/>
      </c>
      <c r="G40" s="164" t="str">
        <f t="shared" ref="G40" si="17">IF($Z40=5,IF($U40="","",$U40),"")</f>
        <v/>
      </c>
      <c r="H40" s="164" t="str">
        <f t="shared" ref="H40" si="18">IF($Z40=6,IF($U40="","",$U40),"")</f>
        <v/>
      </c>
      <c r="I40" s="164" t="str">
        <f t="shared" ref="I40" si="19">IF($Z40=7,IF($U40="","",$U40),"")</f>
        <v/>
      </c>
      <c r="J40" s="164" t="str">
        <f t="shared" ref="J40" si="20">IF($Z40=8,IF($U40="","",$U40),"")</f>
        <v/>
      </c>
      <c r="K40" s="165"/>
      <c r="L40" s="242"/>
      <c r="M40" s="245" t="str">
        <f t="shared" ref="M40:M61" si="21">+IF(OR(W40="",N40="式"),"",IF(W40-INT(W40),W40-INT(W40),""))</f>
        <v/>
      </c>
      <c r="N40" s="265"/>
      <c r="O40" s="242"/>
      <c r="P40" s="246"/>
      <c r="Q40" s="280"/>
      <c r="R40" s="157"/>
      <c r="S40" s="178"/>
      <c r="U40" s="347"/>
      <c r="V40" s="347"/>
      <c r="W40" s="347"/>
      <c r="X40" s="347"/>
      <c r="Y40" s="347"/>
      <c r="Z40" s="347"/>
      <c r="AA40" s="347"/>
    </row>
    <row r="41" spans="1:28" ht="28.7" customHeight="1">
      <c r="B41" s="254"/>
      <c r="C41" s="167"/>
      <c r="D41" s="167"/>
      <c r="E41" s="167"/>
      <c r="F41" s="168"/>
      <c r="G41" s="168"/>
      <c r="H41" s="169"/>
      <c r="I41" s="170"/>
      <c r="J41" s="170"/>
      <c r="K41" s="171"/>
      <c r="L41" s="159" t="str">
        <f t="shared" ref="L41" si="22">IF(W41="","",IF(INT(W41),INT(W41),"0"))</f>
        <v/>
      </c>
      <c r="M41" s="173" t="str">
        <f t="shared" si="21"/>
        <v/>
      </c>
      <c r="N41" s="162"/>
      <c r="O41" s="159"/>
      <c r="P41" s="153"/>
      <c r="Q41" s="281" t="str">
        <f t="shared" ref="Q41" si="23">IF(AB41="","",IF(AB41=0,"---",AB41))</f>
        <v/>
      </c>
      <c r="R41" s="158" t="str">
        <f t="shared" ref="R41" si="24">IF($Z41&lt;3,"",IF($AA41="","",$AA41))</f>
        <v/>
      </c>
      <c r="S41" s="178"/>
      <c r="U41" s="347"/>
      <c r="V41" s="347"/>
      <c r="W41" s="347"/>
      <c r="X41" s="347"/>
      <c r="Y41" s="347"/>
      <c r="Z41" s="347"/>
      <c r="AA41" s="347"/>
    </row>
    <row r="42" spans="1:28" ht="28.7" customHeight="1">
      <c r="B42" s="253" t="str">
        <f t="shared" ref="B42" si="25">IF($Z42=0,IF($U42="","",IF($U42="直接工事費","本工事費",$U42)),"")</f>
        <v/>
      </c>
      <c r="C42" s="164" t="str">
        <f t="shared" ref="C42" si="26">IF($Z42=1,IF($U42="","",$U42),"")</f>
        <v/>
      </c>
      <c r="D42" s="164" t="str">
        <f t="shared" ref="D42" si="27">IF($Z42=2,IF($U42="","",$U42),"")</f>
        <v/>
      </c>
      <c r="E42" s="164" t="str">
        <f t="shared" ref="E42" si="28">IF($Z42=3,IF($U42="","",$U42),"")</f>
        <v/>
      </c>
      <c r="F42" s="164" t="str">
        <f t="shared" ref="F42" si="29">IF($Z42=4,IF($U42="","",$U42),"")</f>
        <v/>
      </c>
      <c r="G42" s="164" t="str">
        <f t="shared" ref="G42" si="30">IF($Z42=5,IF($U42="","",$U42),"")</f>
        <v/>
      </c>
      <c r="H42" s="164" t="str">
        <f t="shared" ref="H42" si="31">IF($Z42=6,IF($U42="","",$U42),"")</f>
        <v/>
      </c>
      <c r="I42" s="164" t="str">
        <f t="shared" ref="I42" si="32">IF($Z42=7,IF($U42="","",$U42),"")</f>
        <v/>
      </c>
      <c r="J42" s="164" t="str">
        <f t="shared" ref="J42" si="33">IF($Z42=8,IF($U42="","",$U42),"")</f>
        <v/>
      </c>
      <c r="K42" s="165"/>
      <c r="L42" s="242"/>
      <c r="M42" s="245" t="str">
        <f t="shared" si="21"/>
        <v/>
      </c>
      <c r="N42" s="265"/>
      <c r="O42" s="242"/>
      <c r="P42" s="246"/>
      <c r="Q42" s="280"/>
      <c r="R42" s="157"/>
      <c r="S42" s="178"/>
      <c r="U42" s="347"/>
      <c r="V42" s="347"/>
      <c r="W42" s="347"/>
      <c r="X42" s="347"/>
      <c r="Y42" s="347"/>
      <c r="Z42" s="347"/>
      <c r="AA42" s="347"/>
    </row>
    <row r="43" spans="1:28" ht="28.7" customHeight="1">
      <c r="B43" s="254"/>
      <c r="C43" s="167"/>
      <c r="D43" s="167"/>
      <c r="E43" s="167"/>
      <c r="F43" s="168"/>
      <c r="G43" s="168"/>
      <c r="H43" s="169"/>
      <c r="I43" s="170"/>
      <c r="J43" s="170"/>
      <c r="K43" s="171"/>
      <c r="L43" s="159" t="str">
        <f t="shared" ref="L43" si="34">IF(W43="","",IF(INT(W43),INT(W43),"0"))</f>
        <v/>
      </c>
      <c r="M43" s="173" t="str">
        <f t="shared" si="21"/>
        <v/>
      </c>
      <c r="N43" s="162"/>
      <c r="O43" s="159"/>
      <c r="P43" s="153"/>
      <c r="Q43" s="281" t="str">
        <f t="shared" ref="Q43" si="35">IF(AB43="","",IF(AB43=0,"---",AB43))</f>
        <v/>
      </c>
      <c r="R43" s="158" t="str">
        <f t="shared" ref="R43" si="36">IF($Z43&lt;3,"",IF($AA43="","",$AA43))</f>
        <v/>
      </c>
      <c r="S43" s="178"/>
      <c r="U43" s="347"/>
      <c r="V43" s="347"/>
      <c r="W43" s="347"/>
      <c r="X43" s="347"/>
      <c r="Y43" s="347"/>
      <c r="Z43" s="347"/>
      <c r="AA43" s="347"/>
    </row>
    <row r="44" spans="1:28" ht="28.7" customHeight="1">
      <c r="B44" s="253" t="str">
        <f t="shared" ref="B44" si="37">IF($Z44=0,IF($U44="","",IF($U44="直接工事費","本工事費",$U44)),"")</f>
        <v/>
      </c>
      <c r="C44" s="164" t="str">
        <f t="shared" ref="C44" si="38">IF($Z44=1,IF($U44="","",$U44),"")</f>
        <v/>
      </c>
      <c r="D44" s="164" t="str">
        <f t="shared" ref="D44" si="39">IF($Z44=2,IF($U44="","",$U44),"")</f>
        <v/>
      </c>
      <c r="E44" s="164" t="str">
        <f t="shared" ref="E44" si="40">IF($Z44=3,IF($U44="","",$U44),"")</f>
        <v/>
      </c>
      <c r="F44" s="164" t="str">
        <f t="shared" ref="F44" si="41">IF($Z44=4,IF($U44="","",$U44),"")</f>
        <v/>
      </c>
      <c r="G44" s="164" t="str">
        <f t="shared" ref="G44" si="42">IF($Z44=5,IF($U44="","",$U44),"")</f>
        <v/>
      </c>
      <c r="H44" s="164" t="str">
        <f t="shared" ref="H44" si="43">IF($Z44=6,IF($U44="","",$U44),"")</f>
        <v/>
      </c>
      <c r="I44" s="164" t="str">
        <f t="shared" ref="I44" si="44">IF($Z44=7,IF($U44="","",$U44),"")</f>
        <v/>
      </c>
      <c r="J44" s="164" t="str">
        <f t="shared" ref="J44" si="45">IF($Z44=8,IF($U44="","",$U44),"")</f>
        <v/>
      </c>
      <c r="K44" s="165"/>
      <c r="L44" s="242"/>
      <c r="M44" s="245" t="str">
        <f t="shared" si="21"/>
        <v/>
      </c>
      <c r="N44" s="265"/>
      <c r="O44" s="242"/>
      <c r="P44" s="246"/>
      <c r="Q44" s="280"/>
      <c r="R44" s="157"/>
      <c r="S44" s="178"/>
      <c r="U44" s="347"/>
      <c r="V44" s="347"/>
      <c r="W44" s="347"/>
      <c r="X44" s="347"/>
      <c r="Y44" s="347"/>
      <c r="Z44" s="347"/>
      <c r="AA44" s="347"/>
    </row>
    <row r="45" spans="1:28" ht="28.7" customHeight="1">
      <c r="B45" s="254"/>
      <c r="C45" s="167"/>
      <c r="D45" s="167"/>
      <c r="E45" s="167"/>
      <c r="F45" s="168"/>
      <c r="G45" s="168"/>
      <c r="H45" s="169"/>
      <c r="I45" s="170"/>
      <c r="J45" s="170"/>
      <c r="K45" s="171"/>
      <c r="L45" s="159" t="str">
        <f t="shared" ref="L45" si="46">IF(W45="","",IF(INT(W45),INT(W45),"0"))</f>
        <v/>
      </c>
      <c r="M45" s="173" t="str">
        <f t="shared" si="21"/>
        <v/>
      </c>
      <c r="N45" s="162"/>
      <c r="O45" s="159"/>
      <c r="P45" s="153"/>
      <c r="Q45" s="281" t="str">
        <f t="shared" ref="Q45" si="47">IF(AB45="","",IF(AB45=0,"---",AB45))</f>
        <v/>
      </c>
      <c r="R45" s="158" t="str">
        <f t="shared" ref="R45" si="48">IF($Z45&lt;3,"",IF($AA45="","",$AA45))</f>
        <v/>
      </c>
      <c r="S45" s="178"/>
      <c r="U45" s="347"/>
      <c r="V45" s="347"/>
      <c r="W45" s="347"/>
      <c r="X45" s="347"/>
      <c r="Y45" s="347"/>
      <c r="Z45" s="347"/>
      <c r="AA45" s="347"/>
    </row>
    <row r="46" spans="1:28" ht="28.7" customHeight="1">
      <c r="B46" s="253" t="str">
        <f t="shared" ref="B46" si="49">IF($Z46=0,IF($U46="","",IF($U46="直接工事費","本工事費",$U46)),"")</f>
        <v/>
      </c>
      <c r="C46" s="164" t="str">
        <f t="shared" ref="C46" si="50">IF($Z46=1,IF($U46="","",$U46),"")</f>
        <v/>
      </c>
      <c r="D46" s="164" t="str">
        <f t="shared" ref="D46" si="51">IF($Z46=2,IF($U46="","",$U46),"")</f>
        <v/>
      </c>
      <c r="E46" s="164" t="str">
        <f t="shared" ref="E46" si="52">IF($Z46=3,IF($U46="","",$U46),"")</f>
        <v/>
      </c>
      <c r="F46" s="164" t="str">
        <f t="shared" ref="F46" si="53">IF($Z46=4,IF($U46="","",$U46),"")</f>
        <v/>
      </c>
      <c r="G46" s="164" t="str">
        <f t="shared" ref="G46" si="54">IF($Z46=5,IF($U46="","",$U46),"")</f>
        <v/>
      </c>
      <c r="H46" s="164" t="str">
        <f t="shared" ref="H46" si="55">IF($Z46=6,IF($U46="","",$U46),"")</f>
        <v/>
      </c>
      <c r="I46" s="164" t="str">
        <f t="shared" ref="I46" si="56">IF($Z46=7,IF($U46="","",$U46),"")</f>
        <v/>
      </c>
      <c r="J46" s="164" t="str">
        <f t="shared" ref="J46" si="57">IF($Z46=8,IF($U46="","",$U46),"")</f>
        <v/>
      </c>
      <c r="K46" s="165"/>
      <c r="L46" s="242"/>
      <c r="M46" s="245" t="str">
        <f t="shared" si="21"/>
        <v/>
      </c>
      <c r="N46" s="265"/>
      <c r="O46" s="242"/>
      <c r="P46" s="246"/>
      <c r="Q46" s="280"/>
      <c r="R46" s="157"/>
      <c r="S46" s="178"/>
      <c r="U46" s="347"/>
      <c r="V46" s="347"/>
      <c r="W46" s="347"/>
      <c r="X46" s="347"/>
      <c r="Y46" s="347"/>
      <c r="Z46" s="347"/>
      <c r="AA46" s="347"/>
    </row>
    <row r="47" spans="1:28" s="133" customFormat="1" ht="28.7" customHeight="1">
      <c r="B47" s="254"/>
      <c r="C47" s="167"/>
      <c r="D47" s="167"/>
      <c r="E47" s="167"/>
      <c r="F47" s="168"/>
      <c r="G47" s="168"/>
      <c r="H47" s="169"/>
      <c r="I47" s="170"/>
      <c r="J47" s="170"/>
      <c r="K47" s="171"/>
      <c r="L47" s="159" t="str">
        <f t="shared" ref="L47" si="58">IF(W47="","",IF(INT(W47),INT(W47),"0"))</f>
        <v/>
      </c>
      <c r="M47" s="173" t="str">
        <f t="shared" si="21"/>
        <v/>
      </c>
      <c r="N47" s="162"/>
      <c r="O47" s="159"/>
      <c r="P47" s="153"/>
      <c r="Q47" s="281" t="str">
        <f t="shared" ref="Q47" si="59">IF(AB47="","",IF(AB47=0,"---",AB47))</f>
        <v/>
      </c>
      <c r="R47" s="158" t="str">
        <f t="shared" ref="R47" si="60">IF($Z47&lt;3,"",IF($AA47="","",$AA47))</f>
        <v/>
      </c>
      <c r="S47" s="179"/>
      <c r="T47" s="179"/>
      <c r="U47" s="347"/>
      <c r="V47" s="347"/>
      <c r="W47" s="347"/>
      <c r="X47" s="347"/>
      <c r="Y47" s="347"/>
      <c r="Z47" s="347"/>
      <c r="AA47" s="347"/>
      <c r="AB47" s="179"/>
    </row>
    <row r="48" spans="1:28" s="133" customFormat="1" ht="28.7" customHeight="1">
      <c r="B48" s="253" t="str">
        <f t="shared" ref="B48" si="61">IF($Z48=0,IF($U48="","",IF($U48="直接工事費","本工事費",$U48)),"")</f>
        <v/>
      </c>
      <c r="C48" s="164" t="str">
        <f t="shared" ref="C48" si="62">IF($Z48=1,IF($U48="","",$U48),"")</f>
        <v/>
      </c>
      <c r="D48" s="164" t="str">
        <f t="shared" ref="D48" si="63">IF($Z48=2,IF($U48="","",$U48),"")</f>
        <v/>
      </c>
      <c r="E48" s="164" t="str">
        <f t="shared" ref="E48" si="64">IF($Z48=3,IF($U48="","",$U48),"")</f>
        <v/>
      </c>
      <c r="F48" s="164" t="str">
        <f t="shared" ref="F48" si="65">IF($Z48=4,IF($U48="","",$U48),"")</f>
        <v/>
      </c>
      <c r="G48" s="164" t="str">
        <f t="shared" ref="G48" si="66">IF($Z48=5,IF($U48="","",$U48),"")</f>
        <v/>
      </c>
      <c r="H48" s="164" t="str">
        <f t="shared" ref="H48" si="67">IF($Z48=6,IF($U48="","",$U48),"")</f>
        <v/>
      </c>
      <c r="I48" s="164" t="str">
        <f t="shared" ref="I48" si="68">IF($Z48=7,IF($U48="","",$U48),"")</f>
        <v/>
      </c>
      <c r="J48" s="164" t="str">
        <f t="shared" ref="J48" si="69">IF($Z48=8,IF($U48="","",$U48),"")</f>
        <v/>
      </c>
      <c r="K48" s="165"/>
      <c r="L48" s="242"/>
      <c r="M48" s="245" t="str">
        <f t="shared" si="21"/>
        <v/>
      </c>
      <c r="N48" s="265"/>
      <c r="O48" s="242"/>
      <c r="P48" s="246"/>
      <c r="Q48" s="280"/>
      <c r="R48" s="157"/>
      <c r="S48" s="179"/>
      <c r="T48" s="179"/>
      <c r="U48" s="347"/>
      <c r="V48" s="347"/>
      <c r="W48" s="347"/>
      <c r="X48" s="347"/>
      <c r="Y48" s="347"/>
      <c r="Z48" s="347"/>
      <c r="AA48" s="347"/>
      <c r="AB48" s="179"/>
    </row>
    <row r="49" spans="2:28" s="133" customFormat="1" ht="28.7" customHeight="1">
      <c r="B49" s="254"/>
      <c r="C49" s="167"/>
      <c r="D49" s="167"/>
      <c r="E49" s="167"/>
      <c r="F49" s="168"/>
      <c r="G49" s="168"/>
      <c r="H49" s="169"/>
      <c r="I49" s="170"/>
      <c r="J49" s="170"/>
      <c r="K49" s="171"/>
      <c r="L49" s="159" t="str">
        <f t="shared" ref="L49" si="70">IF(W49="","",IF(INT(W49),INT(W49),"0"))</f>
        <v/>
      </c>
      <c r="M49" s="173" t="str">
        <f t="shared" si="21"/>
        <v/>
      </c>
      <c r="N49" s="162"/>
      <c r="O49" s="159"/>
      <c r="P49" s="153"/>
      <c r="Q49" s="281" t="str">
        <f t="shared" ref="Q49" si="71">IF(AB49="","",IF(AB49=0,"---",AB49))</f>
        <v/>
      </c>
      <c r="R49" s="158" t="str">
        <f t="shared" ref="R49" si="72">IF($Z49&lt;3,"",IF($AA49="","",$AA49))</f>
        <v/>
      </c>
      <c r="S49" s="179"/>
      <c r="T49" s="179"/>
      <c r="U49" s="347"/>
      <c r="V49" s="347"/>
      <c r="W49" s="347"/>
      <c r="X49" s="347"/>
      <c r="Y49" s="347"/>
      <c r="Z49" s="347"/>
      <c r="AA49" s="347"/>
      <c r="AB49" s="179"/>
    </row>
    <row r="50" spans="2:28" s="133" customFormat="1" ht="28.7" customHeight="1">
      <c r="B50" s="253" t="str">
        <f t="shared" ref="B50" si="73">IF($Z50=0,IF($U50="","",IF($U50="直接工事費","本工事費",$U50)),"")</f>
        <v/>
      </c>
      <c r="C50" s="164" t="str">
        <f t="shared" ref="C50" si="74">IF($Z50=1,IF($U50="","",$U50),"")</f>
        <v/>
      </c>
      <c r="D50" s="164" t="str">
        <f t="shared" ref="D50" si="75">IF($Z50=2,IF($U50="","",$U50),"")</f>
        <v/>
      </c>
      <c r="E50" s="164" t="str">
        <f t="shared" ref="E50" si="76">IF($Z50=3,IF($U50="","",$U50),"")</f>
        <v/>
      </c>
      <c r="F50" s="164" t="str">
        <f t="shared" ref="F50" si="77">IF($Z50=4,IF($U50="","",$U50),"")</f>
        <v/>
      </c>
      <c r="G50" s="164" t="str">
        <f t="shared" ref="G50" si="78">IF($Z50=5,IF($U50="","",$U50),"")</f>
        <v/>
      </c>
      <c r="H50" s="164" t="str">
        <f t="shared" ref="H50" si="79">IF($Z50=6,IF($U50="","",$U50),"")</f>
        <v/>
      </c>
      <c r="I50" s="164" t="str">
        <f t="shared" ref="I50" si="80">IF($Z50=7,IF($U50="","",$U50),"")</f>
        <v/>
      </c>
      <c r="J50" s="164" t="str">
        <f t="shared" ref="J50" si="81">IF($Z50=8,IF($U50="","",$U50),"")</f>
        <v/>
      </c>
      <c r="K50" s="165"/>
      <c r="L50" s="242"/>
      <c r="M50" s="245" t="str">
        <f t="shared" si="21"/>
        <v/>
      </c>
      <c r="N50" s="265"/>
      <c r="O50" s="242"/>
      <c r="P50" s="246"/>
      <c r="Q50" s="280"/>
      <c r="R50" s="157"/>
      <c r="S50" s="179"/>
      <c r="T50" s="179"/>
      <c r="U50" s="347"/>
      <c r="V50" s="347"/>
      <c r="W50" s="347"/>
      <c r="X50" s="347"/>
      <c r="Y50" s="347"/>
      <c r="Z50" s="347"/>
      <c r="AA50" s="347"/>
      <c r="AB50" s="179"/>
    </row>
    <row r="51" spans="2:28" s="133" customFormat="1" ht="28.7" customHeight="1">
      <c r="B51" s="254"/>
      <c r="C51" s="167"/>
      <c r="D51" s="167"/>
      <c r="E51" s="167"/>
      <c r="F51" s="168"/>
      <c r="G51" s="168"/>
      <c r="H51" s="169"/>
      <c r="I51" s="170"/>
      <c r="J51" s="170"/>
      <c r="K51" s="171"/>
      <c r="L51" s="159" t="str">
        <f t="shared" ref="L51" si="82">IF(W51="","",IF(INT(W51),INT(W51),"0"))</f>
        <v/>
      </c>
      <c r="M51" s="173" t="str">
        <f t="shared" si="21"/>
        <v/>
      </c>
      <c r="N51" s="162"/>
      <c r="O51" s="159"/>
      <c r="P51" s="153"/>
      <c r="Q51" s="281" t="str">
        <f t="shared" ref="Q51" si="83">IF(AB51="","",IF(AB51=0,"---",AB51))</f>
        <v/>
      </c>
      <c r="R51" s="158" t="str">
        <f t="shared" ref="R51" si="84">IF($Z51&lt;3,"",IF($AA51="","",$AA51))</f>
        <v/>
      </c>
      <c r="S51" s="179"/>
      <c r="T51" s="179"/>
      <c r="U51" s="347"/>
      <c r="V51" s="347"/>
      <c r="W51" s="347"/>
      <c r="X51" s="347"/>
      <c r="Y51" s="347"/>
      <c r="Z51" s="347"/>
      <c r="AA51" s="347"/>
      <c r="AB51" s="179"/>
    </row>
    <row r="52" spans="2:28" s="133" customFormat="1" ht="28.7" customHeight="1">
      <c r="B52" s="253" t="str">
        <f t="shared" ref="B52" si="85">IF($Z52=0,IF($U52="","",IF($U52="直接工事費","本工事費",$U52)),"")</f>
        <v/>
      </c>
      <c r="C52" s="164" t="str">
        <f t="shared" ref="C52" si="86">IF($Z52=1,IF($U52="","",$U52),"")</f>
        <v/>
      </c>
      <c r="D52" s="164" t="str">
        <f t="shared" ref="D52" si="87">IF($Z52=2,IF($U52="","",$U52),"")</f>
        <v/>
      </c>
      <c r="E52" s="164" t="str">
        <f t="shared" ref="E52" si="88">IF($Z52=3,IF($U52="","",$U52),"")</f>
        <v/>
      </c>
      <c r="F52" s="164" t="str">
        <f t="shared" ref="F52" si="89">IF($Z52=4,IF($U52="","",$U52),"")</f>
        <v/>
      </c>
      <c r="G52" s="164" t="str">
        <f t="shared" ref="G52" si="90">IF($Z52=5,IF($U52="","",$U52),"")</f>
        <v/>
      </c>
      <c r="H52" s="164" t="str">
        <f t="shared" ref="H52" si="91">IF($Z52=6,IF($U52="","",$U52),"")</f>
        <v/>
      </c>
      <c r="I52" s="164" t="str">
        <f t="shared" ref="I52" si="92">IF($Z52=7,IF($U52="","",$U52),"")</f>
        <v/>
      </c>
      <c r="J52" s="164" t="str">
        <f t="shared" ref="J52" si="93">IF($Z52=8,IF($U52="","",$U52),"")</f>
        <v/>
      </c>
      <c r="K52" s="165"/>
      <c r="L52" s="242"/>
      <c r="M52" s="245" t="str">
        <f t="shared" si="21"/>
        <v/>
      </c>
      <c r="N52" s="265"/>
      <c r="O52" s="242"/>
      <c r="P52" s="246"/>
      <c r="Q52" s="280"/>
      <c r="R52" s="157"/>
      <c r="S52" s="179"/>
      <c r="T52" s="179"/>
      <c r="U52" s="347"/>
      <c r="V52" s="347"/>
      <c r="W52" s="347"/>
      <c r="X52" s="347"/>
      <c r="Y52" s="347"/>
      <c r="Z52" s="347"/>
      <c r="AA52" s="347"/>
      <c r="AB52" s="179"/>
    </row>
    <row r="53" spans="2:28" s="133" customFormat="1" ht="28.7" customHeight="1">
      <c r="B53" s="254"/>
      <c r="C53" s="167"/>
      <c r="D53" s="167"/>
      <c r="E53" s="167"/>
      <c r="F53" s="168"/>
      <c r="G53" s="168"/>
      <c r="H53" s="169"/>
      <c r="I53" s="170"/>
      <c r="J53" s="170"/>
      <c r="K53" s="171"/>
      <c r="L53" s="159" t="str">
        <f t="shared" ref="L53" si="94">IF(W53="","",IF(INT(W53),INT(W53),"0"))</f>
        <v/>
      </c>
      <c r="M53" s="173" t="str">
        <f t="shared" si="21"/>
        <v/>
      </c>
      <c r="N53" s="162"/>
      <c r="O53" s="159"/>
      <c r="P53" s="153"/>
      <c r="Q53" s="281" t="str">
        <f t="shared" ref="Q53" si="95">IF(AB53="","",IF(AB53=0,"---",AB53))</f>
        <v/>
      </c>
      <c r="R53" s="158" t="str">
        <f t="shared" ref="R53" si="96">IF($Z53&lt;3,"",IF($AA53="","",$AA53))</f>
        <v/>
      </c>
      <c r="S53" s="179"/>
      <c r="T53" s="179"/>
      <c r="U53" s="347"/>
      <c r="V53" s="347"/>
      <c r="W53" s="347"/>
      <c r="X53" s="347"/>
      <c r="Y53" s="347"/>
      <c r="Z53" s="347"/>
      <c r="AA53" s="347"/>
      <c r="AB53" s="179"/>
    </row>
    <row r="54" spans="2:28" s="133" customFormat="1" ht="28.7" customHeight="1">
      <c r="B54" s="253" t="str">
        <f t="shared" ref="B54" si="97">IF($Z54=0,IF($U54="","",IF($U54="直接工事費","本工事費",$U54)),"")</f>
        <v/>
      </c>
      <c r="C54" s="164" t="str">
        <f t="shared" ref="C54" si="98">IF($Z54=1,IF($U54="","",$U54),"")</f>
        <v/>
      </c>
      <c r="D54" s="164" t="str">
        <f t="shared" ref="D54" si="99">IF($Z54=2,IF($U54="","",$U54),"")</f>
        <v/>
      </c>
      <c r="E54" s="164" t="str">
        <f t="shared" ref="E54" si="100">IF($Z54=3,IF($U54="","",$U54),"")</f>
        <v/>
      </c>
      <c r="F54" s="164" t="str">
        <f t="shared" ref="F54" si="101">IF($Z54=4,IF($U54="","",$U54),"")</f>
        <v/>
      </c>
      <c r="G54" s="164" t="str">
        <f t="shared" ref="G54" si="102">IF($Z54=5,IF($U54="","",$U54),"")</f>
        <v/>
      </c>
      <c r="H54" s="164" t="str">
        <f t="shared" ref="H54" si="103">IF($Z54=6,IF($U54="","",$U54),"")</f>
        <v/>
      </c>
      <c r="I54" s="164" t="str">
        <f t="shared" ref="I54" si="104">IF($Z54=7,IF($U54="","",$U54),"")</f>
        <v/>
      </c>
      <c r="J54" s="164" t="str">
        <f t="shared" ref="J54" si="105">IF($Z54=8,IF($U54="","",$U54),"")</f>
        <v/>
      </c>
      <c r="K54" s="165"/>
      <c r="L54" s="242"/>
      <c r="M54" s="245" t="str">
        <f t="shared" si="21"/>
        <v/>
      </c>
      <c r="N54" s="265"/>
      <c r="O54" s="242"/>
      <c r="P54" s="246"/>
      <c r="Q54" s="280"/>
      <c r="R54" s="157"/>
      <c r="S54" s="179"/>
      <c r="T54" s="179"/>
      <c r="U54" s="347"/>
      <c r="V54" s="347"/>
      <c r="W54" s="347"/>
      <c r="X54" s="347"/>
      <c r="Y54" s="347"/>
      <c r="Z54" s="347"/>
      <c r="AA54" s="347"/>
      <c r="AB54" s="179"/>
    </row>
    <row r="55" spans="2:28" s="133" customFormat="1" ht="28.7" customHeight="1">
      <c r="B55" s="254"/>
      <c r="C55" s="167"/>
      <c r="D55" s="167"/>
      <c r="E55" s="167"/>
      <c r="F55" s="168"/>
      <c r="G55" s="168"/>
      <c r="H55" s="169"/>
      <c r="I55" s="170"/>
      <c r="J55" s="170"/>
      <c r="K55" s="171"/>
      <c r="L55" s="159" t="str">
        <f t="shared" ref="L55" si="106">IF(W55="","",IF(INT(W55),INT(W55),"0"))</f>
        <v/>
      </c>
      <c r="M55" s="173" t="str">
        <f t="shared" si="21"/>
        <v/>
      </c>
      <c r="N55" s="162"/>
      <c r="O55" s="159"/>
      <c r="P55" s="153"/>
      <c r="Q55" s="281" t="str">
        <f t="shared" ref="Q55" si="107">IF(AB55="","",IF(AB55=0,"---",AB55))</f>
        <v/>
      </c>
      <c r="R55" s="158" t="str">
        <f t="shared" ref="R55" si="108">IF($Z55&lt;3,"",IF($AA55="","",$AA55))</f>
        <v/>
      </c>
      <c r="S55" s="179"/>
      <c r="T55" s="179"/>
      <c r="U55" s="347"/>
      <c r="V55" s="347"/>
      <c r="W55" s="347"/>
      <c r="X55" s="347"/>
      <c r="Y55" s="347"/>
      <c r="Z55" s="347"/>
      <c r="AA55" s="347"/>
      <c r="AB55" s="179"/>
    </row>
    <row r="56" spans="2:28" s="133" customFormat="1" ht="28.7" customHeight="1">
      <c r="B56" s="253" t="str">
        <f t="shared" ref="B56" si="109">IF($Z56=0,IF($U56="","",IF($U56="直接工事費","本工事費",$U56)),"")</f>
        <v/>
      </c>
      <c r="C56" s="164" t="str">
        <f t="shared" ref="C56" si="110">IF($Z56=1,IF($U56="","",$U56),"")</f>
        <v/>
      </c>
      <c r="D56" s="164" t="str">
        <f t="shared" ref="D56" si="111">IF($Z56=2,IF($U56="","",$U56),"")</f>
        <v/>
      </c>
      <c r="E56" s="164" t="str">
        <f t="shared" ref="E56" si="112">IF($Z56=3,IF($U56="","",$U56),"")</f>
        <v/>
      </c>
      <c r="F56" s="164" t="str">
        <f t="shared" ref="F56" si="113">IF($Z56=4,IF($U56="","",$U56),"")</f>
        <v/>
      </c>
      <c r="G56" s="164" t="str">
        <f t="shared" ref="G56" si="114">IF($Z56=5,IF($U56="","",$U56),"")</f>
        <v/>
      </c>
      <c r="H56" s="164" t="str">
        <f t="shared" ref="H56" si="115">IF($Z56=6,IF($U56="","",$U56),"")</f>
        <v/>
      </c>
      <c r="I56" s="164" t="str">
        <f t="shared" ref="I56" si="116">IF($Z56=7,IF($U56="","",$U56),"")</f>
        <v/>
      </c>
      <c r="J56" s="164" t="str">
        <f t="shared" ref="J56" si="117">IF($Z56=8,IF($U56="","",$U56),"")</f>
        <v/>
      </c>
      <c r="K56" s="165"/>
      <c r="L56" s="242"/>
      <c r="M56" s="245" t="str">
        <f t="shared" si="21"/>
        <v/>
      </c>
      <c r="N56" s="265"/>
      <c r="O56" s="242"/>
      <c r="P56" s="246"/>
      <c r="Q56" s="280"/>
      <c r="R56" s="157"/>
      <c r="S56" s="179"/>
      <c r="T56" s="179"/>
      <c r="U56" s="347"/>
      <c r="V56" s="347"/>
      <c r="W56" s="347"/>
      <c r="X56" s="347"/>
      <c r="Y56" s="347"/>
      <c r="Z56" s="347"/>
      <c r="AA56" s="347"/>
      <c r="AB56" s="179"/>
    </row>
    <row r="57" spans="2:28" s="133" customFormat="1" ht="28.7" customHeight="1">
      <c r="B57" s="254"/>
      <c r="C57" s="167"/>
      <c r="D57" s="167"/>
      <c r="E57" s="167"/>
      <c r="F57" s="168"/>
      <c r="G57" s="168"/>
      <c r="H57" s="169"/>
      <c r="I57" s="170"/>
      <c r="J57" s="170"/>
      <c r="K57" s="171"/>
      <c r="L57" s="159" t="str">
        <f t="shared" ref="L57" si="118">IF(W57="","",IF(INT(W57),INT(W57),"0"))</f>
        <v/>
      </c>
      <c r="M57" s="173" t="str">
        <f t="shared" si="21"/>
        <v/>
      </c>
      <c r="N57" s="162"/>
      <c r="O57" s="159"/>
      <c r="P57" s="153"/>
      <c r="Q57" s="281" t="str">
        <f t="shared" ref="Q57" si="119">IF(AB57="","",IF(AB57=0,"---",AB57))</f>
        <v/>
      </c>
      <c r="R57" s="158" t="str">
        <f t="shared" ref="R57" si="120">IF($Z57&lt;3,"",IF($AA57="","",$AA57))</f>
        <v/>
      </c>
      <c r="S57" s="179"/>
      <c r="T57" s="179"/>
      <c r="U57" s="347"/>
      <c r="V57" s="347"/>
      <c r="W57" s="347"/>
      <c r="X57" s="347"/>
      <c r="Y57" s="347"/>
      <c r="Z57" s="347"/>
      <c r="AA57" s="347"/>
      <c r="AB57" s="179"/>
    </row>
    <row r="58" spans="2:28" s="133" customFormat="1" ht="28.7" customHeight="1">
      <c r="B58" s="253" t="str">
        <f t="shared" ref="B58" si="121">IF($Z58=0,IF($U58="","",IF($U58="直接工事費","本工事費",$U58)),"")</f>
        <v/>
      </c>
      <c r="C58" s="164" t="str">
        <f t="shared" ref="C58" si="122">IF($Z58=1,IF($U58="","",$U58),"")</f>
        <v/>
      </c>
      <c r="D58" s="164" t="str">
        <f t="shared" ref="D58" si="123">IF($Z58=2,IF($U58="","",$U58),"")</f>
        <v/>
      </c>
      <c r="E58" s="164" t="str">
        <f t="shared" ref="E58" si="124">IF($Z58=3,IF($U58="","",$U58),"")</f>
        <v/>
      </c>
      <c r="F58" s="164" t="str">
        <f t="shared" ref="F58" si="125">IF($Z58=4,IF($U58="","",$U58),"")</f>
        <v/>
      </c>
      <c r="G58" s="164" t="str">
        <f t="shared" ref="G58" si="126">IF($Z58=5,IF($U58="","",$U58),"")</f>
        <v/>
      </c>
      <c r="H58" s="164" t="str">
        <f t="shared" ref="H58" si="127">IF($Z58=6,IF($U58="","",$U58),"")</f>
        <v/>
      </c>
      <c r="I58" s="164" t="str">
        <f t="shared" ref="I58" si="128">IF($Z58=7,IF($U58="","",$U58),"")</f>
        <v/>
      </c>
      <c r="J58" s="164" t="str">
        <f t="shared" ref="J58" si="129">IF($Z58=8,IF($U58="","",$U58),"")</f>
        <v/>
      </c>
      <c r="K58" s="165"/>
      <c r="L58" s="242"/>
      <c r="M58" s="245" t="str">
        <f t="shared" si="21"/>
        <v/>
      </c>
      <c r="N58" s="265"/>
      <c r="O58" s="242"/>
      <c r="P58" s="246"/>
      <c r="Q58" s="280"/>
      <c r="R58" s="157"/>
      <c r="S58" s="179"/>
      <c r="T58" s="179"/>
      <c r="U58" s="347"/>
      <c r="V58" s="347"/>
      <c r="W58" s="347"/>
      <c r="X58" s="347"/>
      <c r="Y58" s="347"/>
      <c r="Z58" s="347"/>
      <c r="AA58" s="347"/>
      <c r="AB58" s="179"/>
    </row>
    <row r="59" spans="2:28" s="133" customFormat="1" ht="28.7" customHeight="1">
      <c r="B59" s="254"/>
      <c r="C59" s="167"/>
      <c r="D59" s="167"/>
      <c r="E59" s="167"/>
      <c r="F59" s="168"/>
      <c r="G59" s="168"/>
      <c r="H59" s="169"/>
      <c r="I59" s="170"/>
      <c r="J59" s="170"/>
      <c r="K59" s="171"/>
      <c r="L59" s="159" t="str">
        <f t="shared" ref="L59" si="130">IF(W59="","",IF(INT(W59),INT(W59),"0"))</f>
        <v/>
      </c>
      <c r="M59" s="173" t="str">
        <f t="shared" si="21"/>
        <v/>
      </c>
      <c r="N59" s="162"/>
      <c r="O59" s="159"/>
      <c r="P59" s="153"/>
      <c r="Q59" s="281" t="str">
        <f t="shared" ref="Q59" si="131">IF(AB59="","",IF(AB59=0,"---",AB59))</f>
        <v/>
      </c>
      <c r="R59" s="158" t="str">
        <f t="shared" ref="R59" si="132">IF($Z59&lt;3,"",IF($AA59="","",$AA59))</f>
        <v/>
      </c>
      <c r="S59" s="179"/>
      <c r="T59" s="179"/>
      <c r="U59" s="347"/>
      <c r="V59" s="347"/>
      <c r="W59" s="347"/>
      <c r="X59" s="347"/>
      <c r="Y59" s="347"/>
      <c r="Z59" s="347"/>
      <c r="AA59" s="347"/>
      <c r="AB59" s="179"/>
    </row>
    <row r="60" spans="2:28" s="133" customFormat="1" ht="28.7" customHeight="1">
      <c r="B60" s="253" t="str">
        <f t="shared" ref="B60" si="133">IF($Z60=0,IF($U60="","",IF($U60="直接工事費","本工事費",$U60)),"")</f>
        <v/>
      </c>
      <c r="C60" s="164" t="str">
        <f t="shared" ref="C60" si="134">IF($Z60=1,IF($U60="","",$U60),"")</f>
        <v/>
      </c>
      <c r="D60" s="164" t="str">
        <f t="shared" ref="D60" si="135">IF($Z60=2,IF($U60="","",$U60),"")</f>
        <v/>
      </c>
      <c r="E60" s="164" t="str">
        <f t="shared" ref="E60" si="136">IF($Z60=3,IF($U60="","",$U60),"")</f>
        <v/>
      </c>
      <c r="F60" s="164" t="str">
        <f t="shared" ref="F60" si="137">IF($Z60=4,IF($U60="","",$U60),"")</f>
        <v/>
      </c>
      <c r="G60" s="164" t="str">
        <f t="shared" ref="G60" si="138">IF($Z60=5,IF($U60="","",$U60),"")</f>
        <v/>
      </c>
      <c r="H60" s="164" t="str">
        <f t="shared" ref="H60" si="139">IF($Z60=6,IF($U60="","",$U60),"")</f>
        <v/>
      </c>
      <c r="I60" s="164" t="str">
        <f t="shared" ref="I60" si="140">IF($Z60=7,IF($U60="","",$U60),"")</f>
        <v/>
      </c>
      <c r="J60" s="164" t="str">
        <f t="shared" ref="J60" si="141">IF($Z60=8,IF($U60="","",$U60),"")</f>
        <v/>
      </c>
      <c r="K60" s="165"/>
      <c r="L60" s="242"/>
      <c r="M60" s="245" t="str">
        <f t="shared" si="21"/>
        <v/>
      </c>
      <c r="N60" s="265"/>
      <c r="O60" s="242"/>
      <c r="P60" s="246"/>
      <c r="Q60" s="280"/>
      <c r="R60" s="157"/>
      <c r="S60" s="179"/>
      <c r="T60" s="179"/>
      <c r="U60" s="347"/>
      <c r="V60" s="347"/>
      <c r="W60" s="347"/>
      <c r="X60" s="347"/>
      <c r="Y60" s="347"/>
      <c r="Z60" s="347"/>
      <c r="AA60" s="347"/>
      <c r="AB60" s="179"/>
    </row>
    <row r="61" spans="2:28" s="133" customFormat="1" ht="28.7" customHeight="1">
      <c r="B61" s="254"/>
      <c r="C61" s="167"/>
      <c r="D61" s="167"/>
      <c r="E61" s="167"/>
      <c r="F61" s="168"/>
      <c r="G61" s="168"/>
      <c r="H61" s="169"/>
      <c r="I61" s="170"/>
      <c r="J61" s="170"/>
      <c r="K61" s="171"/>
      <c r="L61" s="159" t="str">
        <f t="shared" ref="L61" si="142">IF(W61="","",IF(INT(W61),INT(W61),"0"))</f>
        <v/>
      </c>
      <c r="M61" s="173" t="str">
        <f t="shared" si="21"/>
        <v/>
      </c>
      <c r="N61" s="162"/>
      <c r="O61" s="159"/>
      <c r="P61" s="153"/>
      <c r="Q61" s="281" t="str">
        <f t="shared" ref="Q61" si="143">IF(AB61="","",IF(AB61=0,"---",AB61))</f>
        <v/>
      </c>
      <c r="R61" s="158" t="str">
        <f t="shared" ref="R61" si="144">IF($Z61&lt;3,"",IF($AA61="","",$AA61))</f>
        <v/>
      </c>
      <c r="S61" s="179"/>
      <c r="T61" s="179"/>
      <c r="U61" s="347"/>
      <c r="V61" s="347"/>
      <c r="W61" s="347"/>
      <c r="X61" s="347"/>
      <c r="Y61" s="347"/>
      <c r="Z61" s="347"/>
      <c r="AA61" s="347"/>
      <c r="AB61" s="179"/>
    </row>
    <row r="62" spans="2:28" s="133" customFormat="1" ht="9" customHeight="1">
      <c r="B62" s="274" t="str">
        <f t="shared" ref="B62" si="145">IF($Z62=0,IF($U62="","",IF($U62="直接工事費","本工事費",$U62)),"")</f>
        <v/>
      </c>
      <c r="C62" s="274" t="str">
        <f t="shared" ref="C62" si="146">IF($Z62=1,IF($U62="","",$U62),"")</f>
        <v/>
      </c>
      <c r="D62" s="274" t="str">
        <f t="shared" ref="D62" si="147">IF($Z62=2,IF($U62="","",$U62),"")</f>
        <v/>
      </c>
      <c r="E62" s="274" t="str">
        <f t="shared" ref="E62" si="148">IF($Z62=3,IF($U62="","",$U62),"")</f>
        <v/>
      </c>
      <c r="F62" s="274" t="str">
        <f t="shared" ref="F62" si="149">IF($Z62=4,IF($U62="","",$U62),"")</f>
        <v/>
      </c>
      <c r="G62" s="274" t="str">
        <f t="shared" ref="G62" si="150">IF($Z62=5,IF($U62="","",$U62),"")</f>
        <v/>
      </c>
      <c r="H62" s="274" t="str">
        <f t="shared" ref="H62" si="151">IF($Z62=6,IF($U62="","",$U62),"")</f>
        <v/>
      </c>
      <c r="I62" s="274" t="str">
        <f t="shared" ref="I62" si="152">IF($Z62=7,IF($U62="","",$U62),"")</f>
        <v/>
      </c>
      <c r="J62" s="274" t="str">
        <f t="shared" ref="J62" si="153">IF($Z62=8,IF($U62="","",$U62),"")</f>
        <v/>
      </c>
      <c r="K62" s="270"/>
      <c r="L62" s="270"/>
      <c r="M62" s="270"/>
      <c r="N62" s="275"/>
      <c r="O62" s="270"/>
      <c r="P62" s="270"/>
      <c r="Q62" s="270"/>
      <c r="R62" s="276"/>
      <c r="S62" s="179"/>
      <c r="T62" s="179"/>
      <c r="U62" s="347"/>
      <c r="V62" s="347"/>
      <c r="W62" s="347"/>
      <c r="X62" s="347"/>
      <c r="Y62" s="347"/>
      <c r="Z62" s="347"/>
      <c r="AA62" s="347"/>
      <c r="AB62" s="179"/>
    </row>
    <row r="63" spans="2:28" ht="34.5" customHeight="1">
      <c r="B63" s="134"/>
      <c r="I63" s="138"/>
      <c r="J63" s="137"/>
      <c r="K63" s="325" t="s">
        <v>340</v>
      </c>
      <c r="L63" s="325"/>
      <c r="M63" s="325"/>
      <c r="N63" s="325"/>
      <c r="O63" s="325"/>
      <c r="P63" s="325"/>
      <c r="S63" s="178"/>
      <c r="U63" s="347"/>
      <c r="V63" s="347"/>
      <c r="W63" s="347"/>
      <c r="X63" s="347"/>
      <c r="Y63" s="347"/>
      <c r="Z63" s="347"/>
      <c r="AA63" s="347"/>
    </row>
    <row r="64" spans="2:28">
      <c r="B64" s="320" t="s">
        <v>341</v>
      </c>
      <c r="C64" s="321"/>
      <c r="D64" s="321"/>
      <c r="E64" s="321"/>
      <c r="F64" s="321"/>
      <c r="G64" s="321"/>
      <c r="H64" s="321"/>
      <c r="I64" s="321"/>
      <c r="J64" s="321"/>
      <c r="K64" s="321"/>
      <c r="L64" s="322" t="s">
        <v>207</v>
      </c>
      <c r="M64" s="323"/>
      <c r="N64" s="156" t="s">
        <v>176</v>
      </c>
      <c r="O64" s="322" t="s">
        <v>208</v>
      </c>
      <c r="P64" s="323"/>
      <c r="Q64" s="156" t="s">
        <v>209</v>
      </c>
      <c r="R64" s="156" t="s">
        <v>210</v>
      </c>
      <c r="S64" s="178"/>
      <c r="U64" s="347"/>
      <c r="V64" s="347"/>
      <c r="W64" s="347"/>
      <c r="X64" s="347"/>
      <c r="Y64" s="347"/>
      <c r="Z64" s="347"/>
      <c r="AA64" s="347"/>
    </row>
    <row r="65" spans="1:27" ht="28.7" customHeight="1">
      <c r="B65" s="253" t="str">
        <f>IF($Z65=0,IF($U65="","",IF($U65="直接工事費","本工事費",$U65)),"")</f>
        <v/>
      </c>
      <c r="C65" s="164" t="str">
        <f>IF($Z65=1,IF($U65="","",$U65),"")</f>
        <v/>
      </c>
      <c r="D65" s="164" t="str">
        <f>IF($Z65=2,IF($U65="","",$U65),"")</f>
        <v/>
      </c>
      <c r="E65" s="164" t="str">
        <f>IF($Z65=3,IF($U65="","",$U65),"")</f>
        <v/>
      </c>
      <c r="F65" s="164" t="str">
        <f>IF($Z65=4,IF($U65="","",$U65),"")</f>
        <v/>
      </c>
      <c r="G65" s="164" t="str">
        <f>IF($Z65=5,IF($U65="","",$U65),"")</f>
        <v/>
      </c>
      <c r="H65" s="164" t="str">
        <f>IF($Z65=6,IF($U65="","",$U65),"")</f>
        <v/>
      </c>
      <c r="I65" s="164" t="str">
        <f>IF($Z65=7,IF($U65="","",$U65),"")</f>
        <v/>
      </c>
      <c r="J65" s="164" t="str">
        <f>IF($Z65=8,IF($U65="","",$U65),"")</f>
        <v/>
      </c>
      <c r="K65" s="165"/>
      <c r="L65" s="242"/>
      <c r="M65" s="245" t="str">
        <f t="shared" ref="M65" si="154">+IF(OR(W65="",N65="式"),"",IF(W65-INT(W65),W65-INT(W65),""))</f>
        <v/>
      </c>
      <c r="N65" s="265"/>
      <c r="O65" s="242"/>
      <c r="P65" s="246"/>
      <c r="Q65" s="280"/>
      <c r="R65" s="157"/>
      <c r="S65" s="178"/>
      <c r="U65" s="347"/>
      <c r="V65" s="347"/>
      <c r="W65" s="347"/>
      <c r="X65" s="347"/>
      <c r="Y65" s="347"/>
      <c r="Z65" s="347"/>
      <c r="AA65" s="347"/>
    </row>
    <row r="66" spans="1:27" ht="28.7" customHeight="1">
      <c r="B66" s="254"/>
      <c r="C66" s="167"/>
      <c r="D66" s="167"/>
      <c r="E66" s="167"/>
      <c r="F66" s="168"/>
      <c r="G66" s="168"/>
      <c r="H66" s="169"/>
      <c r="I66" s="170"/>
      <c r="J66" s="170"/>
      <c r="K66" s="171"/>
      <c r="L66" s="159" t="str">
        <f>IF(W66="","",IF(INT(W66),INT(W66),"0"))</f>
        <v/>
      </c>
      <c r="M66" s="173" t="str">
        <f t="shared" ref="M66:M67" si="155">+IF(OR(W66="",N66="式"),"",IF(W66-INT(W66),W66-INT(W66),""))</f>
        <v/>
      </c>
      <c r="N66" s="162"/>
      <c r="O66" s="159"/>
      <c r="P66" s="153"/>
      <c r="Q66" s="281" t="str">
        <f t="shared" ref="Q66:Q90" si="156">IF(AB66="","",IF(AB66=0,"---",AB66))</f>
        <v/>
      </c>
      <c r="R66" s="158" t="str">
        <f>IF($Z66&lt;3,"",IF($AA66="","",$AA66))</f>
        <v/>
      </c>
      <c r="S66" s="178"/>
      <c r="U66" s="347"/>
      <c r="V66" s="347"/>
      <c r="W66" s="347"/>
      <c r="X66" s="347"/>
      <c r="Y66" s="347"/>
      <c r="Z66" s="347"/>
      <c r="AA66" s="347"/>
    </row>
    <row r="67" spans="1:27" ht="28.7" customHeight="1">
      <c r="B67" s="253" t="str">
        <f t="shared" ref="B67" si="157">IF($Z67=0,IF($U67="","",IF($U67="直接工事費","本工事費",$U67)),"")</f>
        <v/>
      </c>
      <c r="C67" s="164" t="str">
        <f t="shared" ref="C67" si="158">IF($Z67=1,IF($U67="","",$U67),"")</f>
        <v/>
      </c>
      <c r="D67" s="164" t="str">
        <f t="shared" ref="D67" si="159">IF($Z67=2,IF($U67="","",$U67),"")</f>
        <v/>
      </c>
      <c r="E67" s="164" t="str">
        <f t="shared" ref="E67" si="160">IF($Z67=3,IF($U67="","",$U67),"")</f>
        <v/>
      </c>
      <c r="F67" s="164" t="str">
        <f t="shared" ref="F67" si="161">IF($Z67=4,IF($U67="","",$U67),"")</f>
        <v/>
      </c>
      <c r="G67" s="164" t="str">
        <f t="shared" ref="G67" si="162">IF($Z67=5,IF($U67="","",$U67),"")</f>
        <v/>
      </c>
      <c r="H67" s="164" t="str">
        <f t="shared" ref="H67" si="163">IF($Z67=6,IF($U67="","",$U67),"")</f>
        <v/>
      </c>
      <c r="I67" s="164" t="str">
        <f t="shared" ref="I67" si="164">IF($Z67=7,IF($U67="","",$U67),"")</f>
        <v/>
      </c>
      <c r="J67" s="164" t="str">
        <f t="shared" ref="J67" si="165">IF($Z67=8,IF($U67="","",$U67),"")</f>
        <v/>
      </c>
      <c r="K67" s="165"/>
      <c r="L67" s="242"/>
      <c r="M67" s="245" t="str">
        <f t="shared" si="155"/>
        <v/>
      </c>
      <c r="N67" s="265"/>
      <c r="O67" s="242"/>
      <c r="P67" s="246"/>
      <c r="Q67" s="280"/>
      <c r="R67" s="157"/>
      <c r="S67" s="178"/>
      <c r="U67" s="347"/>
      <c r="V67" s="347"/>
      <c r="W67" s="347"/>
      <c r="X67" s="347"/>
      <c r="Y67" s="347"/>
      <c r="Z67" s="347"/>
      <c r="AA67" s="347"/>
    </row>
    <row r="68" spans="1:27" ht="28.7" customHeight="1">
      <c r="B68" s="254"/>
      <c r="C68" s="167"/>
      <c r="D68" s="167"/>
      <c r="E68" s="167"/>
      <c r="F68" s="168"/>
      <c r="G68" s="168"/>
      <c r="H68" s="169"/>
      <c r="I68" s="170"/>
      <c r="J68" s="170"/>
      <c r="K68" s="171"/>
      <c r="L68" s="159" t="str">
        <f t="shared" ref="L68" si="166">IF(W68="","",IF(INT(W68),INT(W68),"0"))</f>
        <v/>
      </c>
      <c r="M68" s="173" t="str">
        <f t="shared" ref="M68:M90" si="167">+IF(OR(W68="",N68="式"),"",IF(W68-INT(W68),W68-INT(W68),""))</f>
        <v/>
      </c>
      <c r="N68" s="162"/>
      <c r="O68" s="159"/>
      <c r="P68" s="153"/>
      <c r="Q68" s="281" t="str">
        <f t="shared" si="156"/>
        <v/>
      </c>
      <c r="R68" s="158" t="str">
        <f t="shared" ref="R68" si="168">IF($Z68&lt;3,"",IF($AA68="","",$AA68))</f>
        <v/>
      </c>
      <c r="S68" s="178"/>
      <c r="U68" s="347"/>
      <c r="V68" s="347"/>
      <c r="W68" s="347"/>
      <c r="X68" s="347"/>
      <c r="Y68" s="347"/>
      <c r="Z68" s="347"/>
      <c r="AA68" s="347"/>
    </row>
    <row r="69" spans="1:27" ht="28.7" customHeight="1">
      <c r="B69" s="253" t="str">
        <f t="shared" ref="B69" si="169">IF($Z69=0,IF($U69="","",IF($U69="直接工事費","本工事費",$U69)),"")</f>
        <v/>
      </c>
      <c r="C69" s="164" t="str">
        <f t="shared" ref="C69" si="170">IF($Z69=1,IF($U69="","",$U69),"")</f>
        <v/>
      </c>
      <c r="D69" s="164" t="str">
        <f t="shared" ref="D69" si="171">IF($Z69=2,IF($U69="","",$U69),"")</f>
        <v/>
      </c>
      <c r="E69" s="164" t="str">
        <f t="shared" ref="E69" si="172">IF($Z69=3,IF($U69="","",$U69),"")</f>
        <v/>
      </c>
      <c r="F69" s="164" t="str">
        <f t="shared" ref="F69" si="173">IF($Z69=4,IF($U69="","",$U69),"")</f>
        <v/>
      </c>
      <c r="G69" s="164" t="str">
        <f t="shared" ref="G69" si="174">IF($Z69=5,IF($U69="","",$U69),"")</f>
        <v/>
      </c>
      <c r="H69" s="164" t="str">
        <f t="shared" ref="H69" si="175">IF($Z69=6,IF($U69="","",$U69),"")</f>
        <v/>
      </c>
      <c r="I69" s="164" t="str">
        <f t="shared" ref="I69" si="176">IF($Z69=7,IF($U69="","",$U69),"")</f>
        <v/>
      </c>
      <c r="J69" s="164" t="str">
        <f t="shared" ref="J69" si="177">IF($Z69=8,IF($U69="","",$U69),"")</f>
        <v/>
      </c>
      <c r="K69" s="165"/>
      <c r="L69" s="242"/>
      <c r="M69" s="245" t="str">
        <f t="shared" si="167"/>
        <v/>
      </c>
      <c r="N69" s="265"/>
      <c r="O69" s="242"/>
      <c r="P69" s="246"/>
      <c r="Q69" s="280"/>
      <c r="R69" s="157"/>
      <c r="S69" s="178"/>
      <c r="U69" s="347"/>
      <c r="V69" s="347"/>
      <c r="W69" s="347"/>
      <c r="X69" s="347"/>
      <c r="Y69" s="347"/>
      <c r="Z69" s="347"/>
      <c r="AA69" s="347"/>
    </row>
    <row r="70" spans="1:27" ht="28.7" customHeight="1">
      <c r="B70" s="254"/>
      <c r="C70" s="167"/>
      <c r="D70" s="167"/>
      <c r="E70" s="167"/>
      <c r="F70" s="168"/>
      <c r="G70" s="168"/>
      <c r="H70" s="169"/>
      <c r="I70" s="170"/>
      <c r="J70" s="170"/>
      <c r="K70" s="171"/>
      <c r="L70" s="159" t="str">
        <f t="shared" ref="L70" si="178">IF(W70="","",IF(INT(W70),INT(W70),"0"))</f>
        <v/>
      </c>
      <c r="M70" s="173" t="str">
        <f t="shared" si="167"/>
        <v/>
      </c>
      <c r="N70" s="162"/>
      <c r="O70" s="159"/>
      <c r="P70" s="153"/>
      <c r="Q70" s="281" t="str">
        <f t="shared" si="156"/>
        <v/>
      </c>
      <c r="R70" s="158" t="str">
        <f t="shared" ref="R70" si="179">IF($Z70&lt;3,"",IF($AA70="","",$AA70))</f>
        <v/>
      </c>
      <c r="S70" s="178"/>
      <c r="U70" s="347"/>
      <c r="V70" s="347"/>
      <c r="W70" s="347"/>
      <c r="X70" s="347"/>
      <c r="Y70" s="347"/>
      <c r="Z70" s="347"/>
      <c r="AA70" s="347"/>
    </row>
    <row r="71" spans="1:27" ht="28.7" customHeight="1">
      <c r="B71" s="253" t="str">
        <f t="shared" ref="B71" si="180">IF($Z71=0,IF($U71="","",IF($U71="直接工事費","本工事費",$U71)),"")</f>
        <v/>
      </c>
      <c r="C71" s="164" t="str">
        <f t="shared" ref="C71" si="181">IF($Z71=1,IF($U71="","",$U71),"")</f>
        <v/>
      </c>
      <c r="D71" s="164" t="str">
        <f t="shared" ref="D71" si="182">IF($Z71=2,IF($U71="","",$U71),"")</f>
        <v/>
      </c>
      <c r="E71" s="164" t="str">
        <f t="shared" ref="E71" si="183">IF($Z71=3,IF($U71="","",$U71),"")</f>
        <v/>
      </c>
      <c r="F71" s="164" t="str">
        <f t="shared" ref="F71" si="184">IF($Z71=4,IF($U71="","",$U71),"")</f>
        <v/>
      </c>
      <c r="G71" s="164" t="str">
        <f t="shared" ref="G71" si="185">IF($Z71=5,IF($U71="","",$U71),"")</f>
        <v/>
      </c>
      <c r="H71" s="164" t="str">
        <f t="shared" ref="H71" si="186">IF($Z71=6,IF($U71="","",$U71),"")</f>
        <v/>
      </c>
      <c r="I71" s="164" t="str">
        <f t="shared" ref="I71" si="187">IF($Z71=7,IF($U71="","",$U71),"")</f>
        <v/>
      </c>
      <c r="J71" s="164" t="str">
        <f t="shared" ref="J71" si="188">IF($Z71=8,IF($U71="","",$U71),"")</f>
        <v/>
      </c>
      <c r="K71" s="165"/>
      <c r="L71" s="242"/>
      <c r="M71" s="245" t="str">
        <f t="shared" si="167"/>
        <v/>
      </c>
      <c r="N71" s="265"/>
      <c r="O71" s="242"/>
      <c r="P71" s="246"/>
      <c r="Q71" s="280"/>
      <c r="R71" s="157"/>
      <c r="S71" s="178"/>
      <c r="U71" s="347"/>
      <c r="V71" s="347"/>
      <c r="W71" s="347"/>
      <c r="X71" s="347"/>
      <c r="Y71" s="347"/>
      <c r="Z71" s="347"/>
      <c r="AA71" s="347"/>
    </row>
    <row r="72" spans="1:27" ht="28.7" customHeight="1">
      <c r="B72" s="254"/>
      <c r="C72" s="167"/>
      <c r="D72" s="167"/>
      <c r="E72" s="167"/>
      <c r="F72" s="168"/>
      <c r="G72" s="168"/>
      <c r="H72" s="169"/>
      <c r="I72" s="170"/>
      <c r="J72" s="170"/>
      <c r="K72" s="171"/>
      <c r="L72" s="159" t="str">
        <f t="shared" ref="L72" si="189">IF(W72="","",IF(INT(W72),INT(W72),"0"))</f>
        <v/>
      </c>
      <c r="M72" s="173" t="str">
        <f t="shared" si="167"/>
        <v/>
      </c>
      <c r="N72" s="162"/>
      <c r="O72" s="159"/>
      <c r="P72" s="153"/>
      <c r="Q72" s="281" t="str">
        <f t="shared" si="156"/>
        <v/>
      </c>
      <c r="R72" s="158" t="str">
        <f t="shared" ref="R72" si="190">IF($Z72&lt;3,"",IF($AA72="","",$AA72))</f>
        <v/>
      </c>
      <c r="S72" s="178"/>
      <c r="U72" s="347"/>
      <c r="V72" s="347"/>
      <c r="W72" s="347"/>
      <c r="X72" s="347"/>
      <c r="Y72" s="347"/>
      <c r="Z72" s="347"/>
      <c r="AA72" s="347"/>
    </row>
    <row r="73" spans="1:27" ht="28.7" customHeight="1">
      <c r="B73" s="253" t="str">
        <f t="shared" ref="B73" si="191">IF($Z73=0,IF($U73="","",IF($U73="直接工事費","本工事費",$U73)),"")</f>
        <v/>
      </c>
      <c r="C73" s="164" t="str">
        <f t="shared" ref="C73" si="192">IF($Z73=1,IF($U73="","",$U73),"")</f>
        <v/>
      </c>
      <c r="D73" s="164" t="str">
        <f t="shared" ref="D73" si="193">IF($Z73=2,IF($U73="","",$U73),"")</f>
        <v/>
      </c>
      <c r="E73" s="164" t="str">
        <f t="shared" ref="E73" si="194">IF($Z73=3,IF($U73="","",$U73),"")</f>
        <v/>
      </c>
      <c r="F73" s="164" t="str">
        <f t="shared" ref="F73" si="195">IF($Z73=4,IF($U73="","",$U73),"")</f>
        <v/>
      </c>
      <c r="G73" s="164" t="str">
        <f t="shared" ref="G73" si="196">IF($Z73=5,IF($U73="","",$U73),"")</f>
        <v/>
      </c>
      <c r="H73" s="164" t="str">
        <f t="shared" ref="H73" si="197">IF($Z73=6,IF($U73="","",$U73),"")</f>
        <v/>
      </c>
      <c r="I73" s="164" t="str">
        <f t="shared" ref="I73" si="198">IF($Z73=7,IF($U73="","",$U73),"")</f>
        <v/>
      </c>
      <c r="J73" s="164" t="str">
        <f t="shared" ref="J73" si="199">IF($Z73=8,IF($U73="","",$U73),"")</f>
        <v/>
      </c>
      <c r="K73" s="165"/>
      <c r="L73" s="242"/>
      <c r="M73" s="245" t="str">
        <f t="shared" si="167"/>
        <v/>
      </c>
      <c r="N73" s="265"/>
      <c r="O73" s="242"/>
      <c r="P73" s="246"/>
      <c r="Q73" s="280"/>
      <c r="R73" s="157"/>
      <c r="S73" s="178"/>
      <c r="U73" s="347"/>
      <c r="V73" s="347"/>
      <c r="W73" s="347"/>
      <c r="X73" s="347"/>
      <c r="Y73" s="347"/>
      <c r="Z73" s="347"/>
      <c r="AA73" s="347"/>
    </row>
    <row r="74" spans="1:27" ht="28.7" customHeight="1">
      <c r="B74" s="254"/>
      <c r="C74" s="167"/>
      <c r="D74" s="167"/>
      <c r="E74" s="167"/>
      <c r="F74" s="168"/>
      <c r="G74" s="168"/>
      <c r="H74" s="169"/>
      <c r="I74" s="170"/>
      <c r="J74" s="170"/>
      <c r="K74" s="171"/>
      <c r="L74" s="159" t="str">
        <f t="shared" ref="L74" si="200">IF(W74="","",IF(INT(W74),INT(W74),"0"))</f>
        <v/>
      </c>
      <c r="M74" s="173" t="str">
        <f t="shared" si="167"/>
        <v/>
      </c>
      <c r="N74" s="162"/>
      <c r="O74" s="159"/>
      <c r="P74" s="153"/>
      <c r="Q74" s="281" t="str">
        <f t="shared" si="156"/>
        <v/>
      </c>
      <c r="R74" s="158" t="str">
        <f t="shared" ref="R74" si="201">IF($Z74&lt;3,"",IF($AA74="","",$AA74))</f>
        <v/>
      </c>
      <c r="S74" s="178"/>
      <c r="U74" s="347"/>
      <c r="V74" s="347"/>
      <c r="W74" s="347"/>
      <c r="X74" s="347"/>
      <c r="Y74" s="347"/>
      <c r="Z74" s="347"/>
      <c r="AA74" s="347"/>
    </row>
    <row r="75" spans="1:27" ht="28.7" customHeight="1">
      <c r="A75" s="133"/>
      <c r="B75" s="253" t="str">
        <f t="shared" ref="B75" si="202">IF($Z75=0,IF($U75="","",IF($U75="直接工事費","本工事費",$U75)),"")</f>
        <v/>
      </c>
      <c r="C75" s="164" t="str">
        <f t="shared" ref="C75" si="203">IF($Z75=1,IF($U75="","",$U75),"")</f>
        <v/>
      </c>
      <c r="D75" s="164" t="str">
        <f t="shared" ref="D75" si="204">IF($Z75=2,IF($U75="","",$U75),"")</f>
        <v/>
      </c>
      <c r="E75" s="164" t="str">
        <f t="shared" ref="E75" si="205">IF($Z75=3,IF($U75="","",$U75),"")</f>
        <v/>
      </c>
      <c r="F75" s="164" t="str">
        <f t="shared" ref="F75" si="206">IF($Z75=4,IF($U75="","",$U75),"")</f>
        <v/>
      </c>
      <c r="G75" s="164" t="str">
        <f t="shared" ref="G75" si="207">IF($Z75=5,IF($U75="","",$U75),"")</f>
        <v/>
      </c>
      <c r="H75" s="164" t="str">
        <f t="shared" ref="H75" si="208">IF($Z75=6,IF($U75="","",$U75),"")</f>
        <v/>
      </c>
      <c r="I75" s="164" t="str">
        <f t="shared" ref="I75" si="209">IF($Z75=7,IF($U75="","",$U75),"")</f>
        <v/>
      </c>
      <c r="J75" s="164" t="str">
        <f t="shared" ref="J75" si="210">IF($Z75=8,IF($U75="","",$U75),"")</f>
        <v/>
      </c>
      <c r="K75" s="165"/>
      <c r="L75" s="242"/>
      <c r="M75" s="245" t="str">
        <f t="shared" si="167"/>
        <v/>
      </c>
      <c r="N75" s="265"/>
      <c r="O75" s="242"/>
      <c r="P75" s="246"/>
      <c r="Q75" s="280"/>
      <c r="R75" s="157"/>
      <c r="S75" s="179"/>
      <c r="U75" s="347"/>
      <c r="V75" s="347"/>
      <c r="W75" s="347"/>
      <c r="X75" s="347"/>
      <c r="Y75" s="347"/>
      <c r="Z75" s="347"/>
      <c r="AA75" s="347"/>
    </row>
    <row r="76" spans="1:27" ht="28.7" customHeight="1">
      <c r="A76" s="133"/>
      <c r="B76" s="254"/>
      <c r="C76" s="167"/>
      <c r="D76" s="167"/>
      <c r="E76" s="167"/>
      <c r="F76" s="168"/>
      <c r="G76" s="168"/>
      <c r="H76" s="169"/>
      <c r="I76" s="170"/>
      <c r="J76" s="170"/>
      <c r="K76" s="171"/>
      <c r="L76" s="159" t="str">
        <f t="shared" ref="L76" si="211">IF(W76="","",IF(INT(W76),INT(W76),"0"))</f>
        <v/>
      </c>
      <c r="M76" s="173" t="str">
        <f t="shared" si="167"/>
        <v/>
      </c>
      <c r="N76" s="162"/>
      <c r="O76" s="159"/>
      <c r="P76" s="153"/>
      <c r="Q76" s="281" t="str">
        <f t="shared" si="156"/>
        <v/>
      </c>
      <c r="R76" s="158" t="str">
        <f t="shared" ref="R76" si="212">IF($Z76&lt;3,"",IF($AA76="","",$AA76))</f>
        <v/>
      </c>
      <c r="S76" s="179"/>
      <c r="U76" s="347"/>
      <c r="V76" s="347"/>
      <c r="W76" s="347"/>
      <c r="X76" s="347"/>
      <c r="Y76" s="347"/>
      <c r="Z76" s="347"/>
      <c r="AA76" s="347"/>
    </row>
    <row r="77" spans="1:27" ht="28.7" customHeight="1">
      <c r="A77" s="133"/>
      <c r="B77" s="253" t="str">
        <f t="shared" ref="B77" si="213">IF($Z77=0,IF($U77="","",IF($U77="直接工事費","本工事費",$U77)),"")</f>
        <v/>
      </c>
      <c r="C77" s="164" t="str">
        <f t="shared" ref="C77" si="214">IF($Z77=1,IF($U77="","",$U77),"")</f>
        <v/>
      </c>
      <c r="D77" s="164" t="str">
        <f t="shared" ref="D77" si="215">IF($Z77=2,IF($U77="","",$U77),"")</f>
        <v/>
      </c>
      <c r="E77" s="164" t="str">
        <f t="shared" ref="E77" si="216">IF($Z77=3,IF($U77="","",$U77),"")</f>
        <v/>
      </c>
      <c r="F77" s="164" t="str">
        <f t="shared" ref="F77" si="217">IF($Z77=4,IF($U77="","",$U77),"")</f>
        <v/>
      </c>
      <c r="G77" s="164" t="str">
        <f t="shared" ref="G77" si="218">IF($Z77=5,IF($U77="","",$U77),"")</f>
        <v/>
      </c>
      <c r="H77" s="164" t="str">
        <f t="shared" ref="H77" si="219">IF($Z77=6,IF($U77="","",$U77),"")</f>
        <v/>
      </c>
      <c r="I77" s="164" t="str">
        <f t="shared" ref="I77" si="220">IF($Z77=7,IF($U77="","",$U77),"")</f>
        <v/>
      </c>
      <c r="J77" s="164" t="str">
        <f t="shared" ref="J77" si="221">IF($Z77=8,IF($U77="","",$U77),"")</f>
        <v/>
      </c>
      <c r="K77" s="165"/>
      <c r="L77" s="242"/>
      <c r="M77" s="245" t="str">
        <f t="shared" si="167"/>
        <v/>
      </c>
      <c r="N77" s="265"/>
      <c r="O77" s="242"/>
      <c r="P77" s="246"/>
      <c r="Q77" s="280"/>
      <c r="R77" s="157"/>
      <c r="S77" s="179"/>
      <c r="U77" s="347"/>
      <c r="V77" s="347"/>
      <c r="W77" s="347"/>
      <c r="X77" s="347"/>
      <c r="Y77" s="347"/>
      <c r="Z77" s="347"/>
      <c r="AA77" s="347"/>
    </row>
    <row r="78" spans="1:27" ht="28.7" customHeight="1">
      <c r="A78" s="133"/>
      <c r="B78" s="254"/>
      <c r="C78" s="167"/>
      <c r="D78" s="167"/>
      <c r="E78" s="167"/>
      <c r="F78" s="168"/>
      <c r="G78" s="168"/>
      <c r="H78" s="169"/>
      <c r="I78" s="170"/>
      <c r="J78" s="170"/>
      <c r="K78" s="171"/>
      <c r="L78" s="159" t="str">
        <f t="shared" ref="L78" si="222">IF(W78="","",IF(INT(W78),INT(W78),"0"))</f>
        <v/>
      </c>
      <c r="M78" s="173" t="str">
        <f t="shared" si="167"/>
        <v/>
      </c>
      <c r="N78" s="162"/>
      <c r="O78" s="159"/>
      <c r="P78" s="153"/>
      <c r="Q78" s="281" t="str">
        <f t="shared" si="156"/>
        <v/>
      </c>
      <c r="R78" s="158" t="str">
        <f t="shared" ref="R78" si="223">IF($Z78&lt;3,"",IF($AA78="","",$AA78))</f>
        <v/>
      </c>
      <c r="S78" s="179"/>
      <c r="U78" s="347"/>
      <c r="V78" s="347"/>
      <c r="W78" s="347"/>
      <c r="X78" s="347"/>
      <c r="Y78" s="347"/>
      <c r="Z78" s="347"/>
      <c r="AA78" s="347"/>
    </row>
    <row r="79" spans="1:27" ht="28.7" customHeight="1">
      <c r="A79" s="133"/>
      <c r="B79" s="253" t="str">
        <f t="shared" ref="B79" si="224">IF($Z79=0,IF($U79="","",IF($U79="直接工事費","本工事費",$U79)),"")</f>
        <v/>
      </c>
      <c r="C79" s="164" t="str">
        <f t="shared" ref="C79" si="225">IF($Z79=1,IF($U79="","",$U79),"")</f>
        <v/>
      </c>
      <c r="D79" s="164" t="str">
        <f t="shared" ref="D79" si="226">IF($Z79=2,IF($U79="","",$U79),"")</f>
        <v/>
      </c>
      <c r="E79" s="164" t="str">
        <f t="shared" ref="E79" si="227">IF($Z79=3,IF($U79="","",$U79),"")</f>
        <v/>
      </c>
      <c r="F79" s="164" t="str">
        <f t="shared" ref="F79" si="228">IF($Z79=4,IF($U79="","",$U79),"")</f>
        <v/>
      </c>
      <c r="G79" s="164" t="str">
        <f t="shared" ref="G79" si="229">IF($Z79=5,IF($U79="","",$U79),"")</f>
        <v/>
      </c>
      <c r="H79" s="164" t="str">
        <f t="shared" ref="H79" si="230">IF($Z79=6,IF($U79="","",$U79),"")</f>
        <v/>
      </c>
      <c r="I79" s="164" t="str">
        <f t="shared" ref="I79" si="231">IF($Z79=7,IF($U79="","",$U79),"")</f>
        <v/>
      </c>
      <c r="J79" s="164" t="str">
        <f t="shared" ref="J79" si="232">IF($Z79=8,IF($U79="","",$U79),"")</f>
        <v/>
      </c>
      <c r="K79" s="165"/>
      <c r="L79" s="242"/>
      <c r="M79" s="245" t="str">
        <f t="shared" si="167"/>
        <v/>
      </c>
      <c r="N79" s="265"/>
      <c r="O79" s="242"/>
      <c r="P79" s="246"/>
      <c r="Q79" s="280"/>
      <c r="R79" s="157"/>
      <c r="S79" s="179"/>
      <c r="U79" s="347"/>
      <c r="V79" s="347"/>
      <c r="W79" s="347"/>
      <c r="X79" s="347"/>
      <c r="Y79" s="347"/>
      <c r="Z79" s="347"/>
      <c r="AA79" s="347"/>
    </row>
    <row r="80" spans="1:27" ht="28.7" customHeight="1">
      <c r="A80" s="133"/>
      <c r="B80" s="254"/>
      <c r="C80" s="167"/>
      <c r="D80" s="167"/>
      <c r="E80" s="167"/>
      <c r="F80" s="168"/>
      <c r="G80" s="168"/>
      <c r="H80" s="169"/>
      <c r="I80" s="170"/>
      <c r="J80" s="170"/>
      <c r="K80" s="171"/>
      <c r="L80" s="159" t="str">
        <f t="shared" ref="L80" si="233">IF(W80="","",IF(INT(W80),INT(W80),"0"))</f>
        <v/>
      </c>
      <c r="M80" s="173" t="str">
        <f t="shared" si="167"/>
        <v/>
      </c>
      <c r="N80" s="162"/>
      <c r="O80" s="159"/>
      <c r="P80" s="153"/>
      <c r="Q80" s="281" t="str">
        <f t="shared" si="156"/>
        <v/>
      </c>
      <c r="R80" s="158" t="str">
        <f t="shared" ref="R80" si="234">IF($Z80&lt;3,"",IF($AA80="","",$AA80))</f>
        <v/>
      </c>
      <c r="S80" s="179"/>
      <c r="U80" s="347"/>
      <c r="V80" s="347"/>
      <c r="W80" s="347"/>
      <c r="X80" s="347"/>
      <c r="Y80" s="347"/>
      <c r="Z80" s="347"/>
      <c r="AA80" s="347"/>
    </row>
    <row r="81" spans="1:27" ht="28.7" customHeight="1">
      <c r="A81" s="133"/>
      <c r="B81" s="253" t="str">
        <f t="shared" ref="B81" si="235">IF($Z81=0,IF($U81="","",IF($U81="直接工事費","本工事費",$U81)),"")</f>
        <v/>
      </c>
      <c r="C81" s="164" t="str">
        <f t="shared" ref="C81" si="236">IF($Z81=1,IF($U81="","",$U81),"")</f>
        <v/>
      </c>
      <c r="D81" s="164" t="str">
        <f t="shared" ref="D81" si="237">IF($Z81=2,IF($U81="","",$U81),"")</f>
        <v/>
      </c>
      <c r="E81" s="164" t="str">
        <f t="shared" ref="E81" si="238">IF($Z81=3,IF($U81="","",$U81),"")</f>
        <v/>
      </c>
      <c r="F81" s="164" t="str">
        <f t="shared" ref="F81" si="239">IF($Z81=4,IF($U81="","",$U81),"")</f>
        <v/>
      </c>
      <c r="G81" s="164" t="str">
        <f t="shared" ref="G81" si="240">IF($Z81=5,IF($U81="","",$U81),"")</f>
        <v/>
      </c>
      <c r="H81" s="164" t="str">
        <f t="shared" ref="H81" si="241">IF($Z81=6,IF($U81="","",$U81),"")</f>
        <v/>
      </c>
      <c r="I81" s="164" t="str">
        <f t="shared" ref="I81" si="242">IF($Z81=7,IF($U81="","",$U81),"")</f>
        <v/>
      </c>
      <c r="J81" s="164" t="str">
        <f t="shared" ref="J81" si="243">IF($Z81=8,IF($U81="","",$U81),"")</f>
        <v/>
      </c>
      <c r="K81" s="165"/>
      <c r="L81" s="242"/>
      <c r="M81" s="245" t="str">
        <f t="shared" si="167"/>
        <v/>
      </c>
      <c r="N81" s="265"/>
      <c r="O81" s="242"/>
      <c r="P81" s="246"/>
      <c r="Q81" s="280"/>
      <c r="R81" s="157"/>
      <c r="S81" s="179"/>
      <c r="U81" s="347"/>
      <c r="V81" s="347"/>
      <c r="W81" s="347"/>
      <c r="X81" s="347"/>
      <c r="Y81" s="347"/>
      <c r="Z81" s="347"/>
      <c r="AA81" s="347"/>
    </row>
    <row r="82" spans="1:27" ht="28.7" customHeight="1">
      <c r="A82" s="133"/>
      <c r="B82" s="254"/>
      <c r="C82" s="167"/>
      <c r="D82" s="167"/>
      <c r="E82" s="167"/>
      <c r="F82" s="168"/>
      <c r="G82" s="168"/>
      <c r="H82" s="169"/>
      <c r="I82" s="170"/>
      <c r="J82" s="170"/>
      <c r="K82" s="171"/>
      <c r="L82" s="159" t="str">
        <f t="shared" ref="L82" si="244">IF(W82="","",IF(INT(W82),INT(W82),"0"))</f>
        <v/>
      </c>
      <c r="M82" s="173" t="str">
        <f t="shared" si="167"/>
        <v/>
      </c>
      <c r="N82" s="162"/>
      <c r="O82" s="159"/>
      <c r="P82" s="153"/>
      <c r="Q82" s="281" t="str">
        <f t="shared" si="156"/>
        <v/>
      </c>
      <c r="R82" s="158" t="str">
        <f t="shared" ref="R82" si="245">IF($Z82&lt;3,"",IF($AA82="","",$AA82))</f>
        <v/>
      </c>
      <c r="S82" s="179"/>
      <c r="U82" s="347"/>
      <c r="V82" s="347"/>
      <c r="W82" s="347"/>
      <c r="X82" s="347"/>
      <c r="Y82" s="347"/>
      <c r="Z82" s="347"/>
      <c r="AA82" s="347"/>
    </row>
    <row r="83" spans="1:27" ht="28.7" customHeight="1">
      <c r="A83" s="133"/>
      <c r="B83" s="253" t="str">
        <f t="shared" ref="B83" si="246">IF($Z83=0,IF($U83="","",IF($U83="直接工事費","本工事費",$U83)),"")</f>
        <v/>
      </c>
      <c r="C83" s="164" t="str">
        <f t="shared" ref="C83" si="247">IF($Z83=1,IF($U83="","",$U83),"")</f>
        <v/>
      </c>
      <c r="D83" s="164" t="str">
        <f t="shared" ref="D83" si="248">IF($Z83=2,IF($U83="","",$U83),"")</f>
        <v/>
      </c>
      <c r="E83" s="164" t="str">
        <f t="shared" ref="E83" si="249">IF($Z83=3,IF($U83="","",$U83),"")</f>
        <v/>
      </c>
      <c r="F83" s="164" t="str">
        <f t="shared" ref="F83" si="250">IF($Z83=4,IF($U83="","",$U83),"")</f>
        <v/>
      </c>
      <c r="G83" s="164" t="str">
        <f t="shared" ref="G83" si="251">IF($Z83=5,IF($U83="","",$U83),"")</f>
        <v/>
      </c>
      <c r="H83" s="164" t="str">
        <f t="shared" ref="H83" si="252">IF($Z83=6,IF($U83="","",$U83),"")</f>
        <v/>
      </c>
      <c r="I83" s="164" t="str">
        <f t="shared" ref="I83" si="253">IF($Z83=7,IF($U83="","",$U83),"")</f>
        <v/>
      </c>
      <c r="J83" s="164" t="str">
        <f t="shared" ref="J83" si="254">IF($Z83=8,IF($U83="","",$U83),"")</f>
        <v/>
      </c>
      <c r="K83" s="165"/>
      <c r="L83" s="242"/>
      <c r="M83" s="245" t="str">
        <f t="shared" si="167"/>
        <v/>
      </c>
      <c r="N83" s="265"/>
      <c r="O83" s="242"/>
      <c r="P83" s="246"/>
      <c r="Q83" s="280"/>
      <c r="R83" s="157"/>
      <c r="S83" s="179"/>
      <c r="U83" s="347"/>
      <c r="V83" s="347"/>
      <c r="W83" s="347"/>
      <c r="X83" s="347"/>
      <c r="Y83" s="347"/>
      <c r="Z83" s="347"/>
      <c r="AA83" s="347"/>
    </row>
    <row r="84" spans="1:27" ht="28.7" customHeight="1">
      <c r="A84" s="133"/>
      <c r="B84" s="254"/>
      <c r="C84" s="167"/>
      <c r="D84" s="167"/>
      <c r="E84" s="167"/>
      <c r="F84" s="168"/>
      <c r="G84" s="168"/>
      <c r="H84" s="169"/>
      <c r="I84" s="170"/>
      <c r="J84" s="170"/>
      <c r="K84" s="171"/>
      <c r="L84" s="159" t="str">
        <f t="shared" ref="L84" si="255">IF(W84="","",IF(INT(W84),INT(W84),"0"))</f>
        <v/>
      </c>
      <c r="M84" s="173" t="str">
        <f t="shared" si="167"/>
        <v/>
      </c>
      <c r="N84" s="162"/>
      <c r="O84" s="159"/>
      <c r="P84" s="153"/>
      <c r="Q84" s="281" t="str">
        <f t="shared" si="156"/>
        <v/>
      </c>
      <c r="R84" s="158" t="str">
        <f t="shared" ref="R84" si="256">IF($Z84&lt;3,"",IF($AA84="","",$AA84))</f>
        <v/>
      </c>
      <c r="S84" s="179"/>
      <c r="U84" s="347"/>
      <c r="V84" s="347"/>
      <c r="W84" s="347"/>
      <c r="X84" s="347"/>
      <c r="Y84" s="347"/>
      <c r="Z84" s="347"/>
      <c r="AA84" s="347"/>
    </row>
    <row r="85" spans="1:27" ht="28.7" customHeight="1">
      <c r="A85" s="133"/>
      <c r="B85" s="253" t="str">
        <f t="shared" ref="B85" si="257">IF($Z85=0,IF($U85="","",IF($U85="直接工事費","本工事費",$U85)),"")</f>
        <v/>
      </c>
      <c r="C85" s="164" t="str">
        <f t="shared" ref="C85" si="258">IF($Z85=1,IF($U85="","",$U85),"")</f>
        <v/>
      </c>
      <c r="D85" s="164" t="str">
        <f t="shared" ref="D85" si="259">IF($Z85=2,IF($U85="","",$U85),"")</f>
        <v/>
      </c>
      <c r="E85" s="164" t="str">
        <f t="shared" ref="E85" si="260">IF($Z85=3,IF($U85="","",$U85),"")</f>
        <v/>
      </c>
      <c r="F85" s="164" t="str">
        <f t="shared" ref="F85" si="261">IF($Z85=4,IF($U85="","",$U85),"")</f>
        <v/>
      </c>
      <c r="G85" s="164" t="str">
        <f t="shared" ref="G85" si="262">IF($Z85=5,IF($U85="","",$U85),"")</f>
        <v/>
      </c>
      <c r="H85" s="164" t="str">
        <f t="shared" ref="H85" si="263">IF($Z85=6,IF($U85="","",$U85),"")</f>
        <v/>
      </c>
      <c r="I85" s="164" t="str">
        <f t="shared" ref="I85" si="264">IF($Z85=7,IF($U85="","",$U85),"")</f>
        <v/>
      </c>
      <c r="J85" s="164" t="str">
        <f t="shared" ref="J85" si="265">IF($Z85=8,IF($U85="","",$U85),"")</f>
        <v/>
      </c>
      <c r="K85" s="165"/>
      <c r="L85" s="242"/>
      <c r="M85" s="245" t="str">
        <f t="shared" si="167"/>
        <v/>
      </c>
      <c r="N85" s="265"/>
      <c r="O85" s="242"/>
      <c r="P85" s="246"/>
      <c r="Q85" s="280"/>
      <c r="R85" s="157"/>
      <c r="S85" s="179"/>
      <c r="U85" s="347"/>
      <c r="V85" s="347"/>
      <c r="W85" s="347"/>
      <c r="X85" s="347"/>
      <c r="Y85" s="347"/>
      <c r="Z85" s="347"/>
      <c r="AA85" s="347"/>
    </row>
    <row r="86" spans="1:27" ht="28.7" customHeight="1">
      <c r="A86" s="133"/>
      <c r="B86" s="254"/>
      <c r="C86" s="167"/>
      <c r="D86" s="167"/>
      <c r="E86" s="167"/>
      <c r="F86" s="168"/>
      <c r="G86" s="168"/>
      <c r="H86" s="169"/>
      <c r="I86" s="170"/>
      <c r="J86" s="170"/>
      <c r="K86" s="171"/>
      <c r="L86" s="159" t="str">
        <f t="shared" ref="L86" si="266">IF(W86="","",IF(INT(W86),INT(W86),"0"))</f>
        <v/>
      </c>
      <c r="M86" s="173" t="str">
        <f t="shared" si="167"/>
        <v/>
      </c>
      <c r="N86" s="162"/>
      <c r="O86" s="159"/>
      <c r="P86" s="153"/>
      <c r="Q86" s="281" t="str">
        <f t="shared" si="156"/>
        <v/>
      </c>
      <c r="R86" s="158" t="str">
        <f t="shared" ref="R86" si="267">IF($Z86&lt;3,"",IF($AA86="","",$AA86))</f>
        <v/>
      </c>
      <c r="S86" s="179"/>
      <c r="U86" s="347"/>
      <c r="V86" s="347"/>
      <c r="W86" s="347"/>
      <c r="X86" s="347"/>
      <c r="Y86" s="347"/>
      <c r="Z86" s="347"/>
      <c r="AA86" s="347"/>
    </row>
    <row r="87" spans="1:27" ht="28.7" customHeight="1">
      <c r="A87" s="133"/>
      <c r="B87" s="253" t="str">
        <f t="shared" ref="B87" si="268">IF($Z87=0,IF($U87="","",IF($U87="直接工事費","本工事費",$U87)),"")</f>
        <v/>
      </c>
      <c r="C87" s="164" t="str">
        <f t="shared" ref="C87" si="269">IF($Z87=1,IF($U87="","",$U87),"")</f>
        <v/>
      </c>
      <c r="D87" s="164" t="str">
        <f t="shared" ref="D87" si="270">IF($Z87=2,IF($U87="","",$U87),"")</f>
        <v/>
      </c>
      <c r="E87" s="164" t="str">
        <f t="shared" ref="E87" si="271">IF($Z87=3,IF($U87="","",$U87),"")</f>
        <v/>
      </c>
      <c r="F87" s="164" t="str">
        <f t="shared" ref="F87" si="272">IF($Z87=4,IF($U87="","",$U87),"")</f>
        <v/>
      </c>
      <c r="G87" s="164" t="str">
        <f t="shared" ref="G87" si="273">IF($Z87=5,IF($U87="","",$U87),"")</f>
        <v/>
      </c>
      <c r="H87" s="164" t="str">
        <f t="shared" ref="H87" si="274">IF($Z87=6,IF($U87="","",$U87),"")</f>
        <v/>
      </c>
      <c r="I87" s="164" t="str">
        <f t="shared" ref="I87" si="275">IF($Z87=7,IF($U87="","",$U87),"")</f>
        <v/>
      </c>
      <c r="J87" s="164" t="str">
        <f t="shared" ref="J87" si="276">IF($Z87=8,IF($U87="","",$U87),"")</f>
        <v/>
      </c>
      <c r="K87" s="165"/>
      <c r="L87" s="242"/>
      <c r="M87" s="245" t="str">
        <f t="shared" si="167"/>
        <v/>
      </c>
      <c r="N87" s="265"/>
      <c r="O87" s="242"/>
      <c r="P87" s="246"/>
      <c r="Q87" s="280"/>
      <c r="R87" s="157"/>
      <c r="S87" s="179"/>
      <c r="U87" s="347"/>
      <c r="V87" s="347"/>
      <c r="W87" s="347"/>
      <c r="X87" s="347"/>
      <c r="Y87" s="347"/>
      <c r="Z87" s="347"/>
      <c r="AA87" s="347"/>
    </row>
    <row r="88" spans="1:27" ht="28.7" customHeight="1">
      <c r="A88" s="133"/>
      <c r="B88" s="254"/>
      <c r="C88" s="167"/>
      <c r="D88" s="167"/>
      <c r="E88" s="167"/>
      <c r="F88" s="168"/>
      <c r="G88" s="168"/>
      <c r="H88" s="169"/>
      <c r="I88" s="170"/>
      <c r="J88" s="170"/>
      <c r="K88" s="171"/>
      <c r="L88" s="159" t="str">
        <f t="shared" ref="L88" si="277">IF(W88="","",IF(INT(W88),INT(W88),"0"))</f>
        <v/>
      </c>
      <c r="M88" s="173" t="str">
        <f t="shared" si="167"/>
        <v/>
      </c>
      <c r="N88" s="162"/>
      <c r="O88" s="159"/>
      <c r="P88" s="153"/>
      <c r="Q88" s="281" t="str">
        <f t="shared" si="156"/>
        <v/>
      </c>
      <c r="R88" s="158" t="str">
        <f t="shared" ref="R88" si="278">IF($Z88&lt;3,"",IF($AA88="","",$AA88))</f>
        <v/>
      </c>
      <c r="S88" s="179"/>
      <c r="U88" s="347"/>
      <c r="V88" s="347"/>
      <c r="W88" s="347"/>
      <c r="X88" s="347"/>
      <c r="Y88" s="347"/>
      <c r="Z88" s="347"/>
      <c r="AA88" s="347"/>
    </row>
    <row r="89" spans="1:27" ht="28.7" customHeight="1">
      <c r="A89" s="133"/>
      <c r="B89" s="253" t="str">
        <f t="shared" ref="B89" si="279">IF($Z89=0,IF($U89="","",IF($U89="直接工事費","本工事費",$U89)),"")</f>
        <v/>
      </c>
      <c r="C89" s="164" t="str">
        <f t="shared" ref="C89" si="280">IF($Z89=1,IF($U89="","",$U89),"")</f>
        <v/>
      </c>
      <c r="D89" s="164" t="str">
        <f t="shared" ref="D89" si="281">IF($Z89=2,IF($U89="","",$U89),"")</f>
        <v/>
      </c>
      <c r="E89" s="164" t="str">
        <f t="shared" ref="E89" si="282">IF($Z89=3,IF($U89="","",$U89),"")</f>
        <v/>
      </c>
      <c r="F89" s="164" t="str">
        <f t="shared" ref="F89" si="283">IF($Z89=4,IF($U89="","",$U89),"")</f>
        <v/>
      </c>
      <c r="G89" s="164" t="str">
        <f t="shared" ref="G89" si="284">IF($Z89=5,IF($U89="","",$U89),"")</f>
        <v/>
      </c>
      <c r="H89" s="164" t="str">
        <f t="shared" ref="H89" si="285">IF($Z89=6,IF($U89="","",$U89),"")</f>
        <v/>
      </c>
      <c r="I89" s="164" t="str">
        <f t="shared" ref="I89" si="286">IF($Z89=7,IF($U89="","",$U89),"")</f>
        <v/>
      </c>
      <c r="J89" s="164" t="str">
        <f t="shared" ref="J89" si="287">IF($Z89=8,IF($U89="","",$U89),"")</f>
        <v/>
      </c>
      <c r="K89" s="165"/>
      <c r="L89" s="242"/>
      <c r="M89" s="245" t="str">
        <f t="shared" si="167"/>
        <v/>
      </c>
      <c r="N89" s="265"/>
      <c r="O89" s="242"/>
      <c r="P89" s="246"/>
      <c r="Q89" s="280"/>
      <c r="R89" s="157"/>
      <c r="S89" s="179"/>
      <c r="U89" s="347"/>
      <c r="V89" s="347"/>
      <c r="W89" s="347"/>
      <c r="X89" s="347"/>
      <c r="Y89" s="347"/>
      <c r="Z89" s="347"/>
      <c r="AA89" s="347"/>
    </row>
    <row r="90" spans="1:27" ht="28.7" customHeight="1">
      <c r="A90" s="133"/>
      <c r="B90" s="254"/>
      <c r="C90" s="167"/>
      <c r="D90" s="167"/>
      <c r="E90" s="167"/>
      <c r="F90" s="168"/>
      <c r="G90" s="168"/>
      <c r="H90" s="169"/>
      <c r="I90" s="170"/>
      <c r="J90" s="170"/>
      <c r="K90" s="171"/>
      <c r="L90" s="159" t="str">
        <f t="shared" ref="L90" si="288">IF(W90="","",IF(INT(W90),INT(W90),"0"))</f>
        <v/>
      </c>
      <c r="M90" s="173" t="str">
        <f t="shared" si="167"/>
        <v/>
      </c>
      <c r="N90" s="162"/>
      <c r="O90" s="159"/>
      <c r="P90" s="153"/>
      <c r="Q90" s="281" t="str">
        <f t="shared" si="156"/>
        <v/>
      </c>
      <c r="R90" s="158" t="str">
        <f t="shared" ref="R90" si="289">IF($Z90&lt;3,"",IF($AA90="","",$AA90))</f>
        <v/>
      </c>
      <c r="S90" s="179"/>
      <c r="U90" s="347"/>
      <c r="V90" s="347"/>
      <c r="W90" s="347"/>
      <c r="X90" s="347"/>
      <c r="Y90" s="347"/>
      <c r="Z90" s="347"/>
      <c r="AA90" s="347"/>
    </row>
    <row r="91" spans="1:27" ht="10.5" customHeight="1">
      <c r="A91" s="133"/>
      <c r="B91" s="274" t="str">
        <f t="shared" ref="B91" si="290">IF($Z91=0,IF($U91="","",IF($U91="直接工事費","本工事費",$U91)),"")</f>
        <v/>
      </c>
      <c r="C91" s="274" t="str">
        <f t="shared" ref="C91" si="291">IF($Z91=1,IF($U91="","",$U91),"")</f>
        <v/>
      </c>
      <c r="D91" s="274" t="str">
        <f t="shared" ref="D91" si="292">IF($Z91=2,IF($U91="","",$U91),"")</f>
        <v/>
      </c>
      <c r="E91" s="274" t="str">
        <f t="shared" ref="E91" si="293">IF($Z91=3,IF($U91="","",$U91),"")</f>
        <v/>
      </c>
      <c r="F91" s="274" t="str">
        <f t="shared" ref="F91" si="294">IF($Z91=4,IF($U91="","",$U91),"")</f>
        <v/>
      </c>
      <c r="G91" s="274" t="str">
        <f t="shared" ref="G91" si="295">IF($Z91=5,IF($U91="","",$U91),"")</f>
        <v/>
      </c>
      <c r="H91" s="274" t="str">
        <f t="shared" ref="H91" si="296">IF($Z91=6,IF($U91="","",$U91),"")</f>
        <v/>
      </c>
      <c r="I91" s="274" t="str">
        <f t="shared" ref="I91" si="297">IF($Z91=7,IF($U91="","",$U91),"")</f>
        <v/>
      </c>
      <c r="J91" s="274" t="str">
        <f t="shared" ref="J91" si="298">IF($Z91=8,IF($U91="","",$U91),"")</f>
        <v/>
      </c>
      <c r="K91" s="270"/>
      <c r="L91" s="270"/>
      <c r="M91" s="270"/>
      <c r="N91" s="275"/>
      <c r="O91" s="270"/>
      <c r="P91" s="270"/>
      <c r="Q91" s="270"/>
      <c r="R91" s="276"/>
      <c r="S91" s="179"/>
      <c r="U91" s="347"/>
      <c r="V91" s="347"/>
      <c r="W91" s="347"/>
      <c r="X91" s="347"/>
      <c r="Y91" s="347"/>
      <c r="Z91" s="347"/>
      <c r="AA91" s="347"/>
    </row>
    <row r="92" spans="1:27" ht="28.7" customHeight="1">
      <c r="A92" s="133"/>
      <c r="B92" s="270"/>
      <c r="C92" s="270"/>
      <c r="D92" s="270"/>
      <c r="E92" s="270"/>
      <c r="F92" s="271"/>
      <c r="G92" s="271"/>
      <c r="H92" s="272"/>
      <c r="I92" s="273"/>
      <c r="J92" s="273"/>
      <c r="K92" s="273"/>
      <c r="L92" s="277" t="str">
        <f t="shared" ref="L92" si="299">IF(W92="","",IF(INT(W92),INT(W92),"0"))</f>
        <v/>
      </c>
      <c r="M92" s="278" t="str">
        <f t="shared" ref="M92" si="300">+IF(OR(W92="",N92="式"),"",IF(W92-INT(W92),W92-INT(W92),""))</f>
        <v/>
      </c>
      <c r="N92" s="276"/>
      <c r="O92" s="277"/>
      <c r="P92" s="279"/>
      <c r="Q92" s="277"/>
      <c r="R92" s="276" t="str">
        <f t="shared" ref="R92" si="301">IF($Z92&lt;3,"",IF($AA92="","",$AA92))</f>
        <v/>
      </c>
      <c r="S92" s="179"/>
      <c r="U92" s="347"/>
      <c r="V92" s="347"/>
      <c r="W92" s="347"/>
      <c r="X92" s="347"/>
      <c r="Y92" s="347"/>
      <c r="Z92" s="347"/>
      <c r="AA92" s="347"/>
    </row>
    <row r="93" spans="1:27" ht="11.25" customHeight="1">
      <c r="A93" s="133"/>
      <c r="B93" s="143" t="str">
        <f>IF(AND($R93=0,$S93="共通仮設費"),"直接工事費",IF($Q93&lt;&gt;2,IF($R93=1,$S93,""),IF($G93&lt;&gt;"式",$S93,"")))</f>
        <v/>
      </c>
      <c r="C93" s="143" t="str">
        <f>IF($Q93&lt;&gt;2,IF($R93=2,$S93,""),IF($G93&lt;&gt;"式","",$S93))</f>
        <v/>
      </c>
      <c r="D93" s="143" t="str">
        <f>IF($Q93&lt;&gt;2,IF($R93=3,$S93,""),"")</f>
        <v/>
      </c>
      <c r="E93" s="143" t="str">
        <f>IF($Q93&lt;&gt;2,IF($R93=4,$S93,""),"")</f>
        <v/>
      </c>
      <c r="F93" s="144"/>
      <c r="G93" s="141"/>
      <c r="H93" s="145"/>
      <c r="I93" s="142"/>
      <c r="J93" s="142" t="str">
        <f>IF(AND($S93="共通仮設費",$R93=0),$A$1,IF($T93="","",$T93))</f>
        <v/>
      </c>
      <c r="K93" s="142"/>
      <c r="L93" s="133"/>
      <c r="M93" s="133"/>
      <c r="N93" s="146"/>
      <c r="O93" s="133"/>
      <c r="P93" s="133"/>
      <c r="Q93" s="133"/>
      <c r="R93" s="133"/>
      <c r="S93" s="179"/>
      <c r="U93" s="347"/>
      <c r="V93" s="347"/>
      <c r="W93" s="347"/>
      <c r="X93" s="347"/>
      <c r="Y93" s="347"/>
      <c r="Z93" s="347"/>
      <c r="AA93" s="347"/>
    </row>
  </sheetData>
  <mergeCells count="12">
    <mergeCell ref="C7:F7"/>
    <mergeCell ref="M12:O12"/>
    <mergeCell ref="L35:M35"/>
    <mergeCell ref="O35:P35"/>
    <mergeCell ref="H10:K10"/>
    <mergeCell ref="B64:K64"/>
    <mergeCell ref="B35:K35"/>
    <mergeCell ref="L64:M64"/>
    <mergeCell ref="O64:P64"/>
    <mergeCell ref="M10:O10"/>
    <mergeCell ref="K34:P34"/>
    <mergeCell ref="K63:P63"/>
  </mergeCells>
  <phoneticPr fontId="3"/>
  <pageMargins left="0" right="0" top="0.59055118110236227" bottom="0" header="0.31496062992125984" footer="0"/>
  <pageSetup paperSize="9" orientation="portrait" r:id="rId1"/>
  <headerFooter alignWithMargins="0"/>
  <rowBreaks count="2" manualBreakCount="2">
    <brk id="33" max="18" man="1"/>
    <brk id="62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view="pageBreakPreview" zoomScaleNormal="100" zoomScaleSheetLayoutView="100" workbookViewId="0">
      <selection activeCell="T6" sqref="T6"/>
    </sheetView>
  </sheetViews>
  <sheetFormatPr defaultRowHeight="14.25"/>
  <cols>
    <col min="1" max="1" width="2.375" style="120" customWidth="1"/>
    <col min="2" max="2" width="1.75" style="120" customWidth="1"/>
    <col min="3" max="3" width="1.875" style="120" customWidth="1"/>
    <col min="4" max="4" width="8.375" style="120" customWidth="1"/>
    <col min="5" max="5" width="3.5" style="120" customWidth="1"/>
    <col min="6" max="6" width="14.75" style="120" customWidth="1"/>
    <col min="7" max="7" width="8.375" style="120" customWidth="1"/>
    <col min="8" max="8" width="4.125" style="120" customWidth="1"/>
    <col min="9" max="9" width="8" style="120" customWidth="1"/>
    <col min="10" max="10" width="8.625" style="120" customWidth="1"/>
    <col min="11" max="11" width="4.125" style="120" customWidth="1"/>
    <col min="12" max="12" width="13.125" style="120" customWidth="1"/>
    <col min="13" max="13" width="12.875" style="120" customWidth="1"/>
    <col min="14" max="14" width="2.375" style="120" customWidth="1"/>
    <col min="15" max="15" width="6.5" style="178" customWidth="1"/>
    <col min="16" max="16" width="6.625" style="178" customWidth="1"/>
    <col min="17" max="26" width="9" style="178"/>
    <col min="27" max="16384" width="9" style="120"/>
  </cols>
  <sheetData>
    <row r="1" spans="1:26" customFormat="1" ht="18.75" customHeight="1">
      <c r="A1" s="135"/>
      <c r="B1" s="137"/>
      <c r="C1" s="148"/>
      <c r="D1" s="147"/>
      <c r="E1" s="147"/>
      <c r="F1" s="147"/>
      <c r="I1" s="135"/>
      <c r="K1" s="148"/>
      <c r="L1" s="149"/>
      <c r="M1" s="150"/>
      <c r="O1" s="177"/>
      <c r="P1" s="267">
        <v>0.06</v>
      </c>
      <c r="Q1" s="267">
        <v>0.14000000000000001</v>
      </c>
      <c r="R1" s="267">
        <v>0.5</v>
      </c>
      <c r="S1" s="267">
        <v>0.59</v>
      </c>
      <c r="T1" s="267">
        <v>0.71</v>
      </c>
      <c r="U1" s="177"/>
      <c r="V1" s="177"/>
      <c r="W1" s="177"/>
      <c r="X1" s="177"/>
      <c r="Y1" s="177"/>
      <c r="Z1" s="177"/>
    </row>
    <row r="2" spans="1:26" customFormat="1" ht="21" customHeight="1">
      <c r="A2" s="135"/>
      <c r="B2" s="135"/>
      <c r="C2" s="147"/>
      <c r="D2" s="147"/>
      <c r="E2" s="147"/>
      <c r="F2" s="135"/>
      <c r="I2" s="135"/>
      <c r="K2" s="147"/>
      <c r="O2" s="177"/>
      <c r="P2" s="268" t="s">
        <v>351</v>
      </c>
      <c r="Q2" s="268" t="s">
        <v>352</v>
      </c>
      <c r="R2" s="268" t="s">
        <v>353</v>
      </c>
      <c r="S2" s="268" t="s">
        <v>355</v>
      </c>
      <c r="T2" s="268" t="s">
        <v>354</v>
      </c>
      <c r="U2" s="177"/>
      <c r="V2" s="177"/>
      <c r="W2" s="177"/>
      <c r="X2" s="177"/>
      <c r="Y2" s="177"/>
      <c r="Z2" s="177"/>
    </row>
    <row r="3" spans="1:26" ht="14.25" customHeight="1">
      <c r="B3" s="344" t="s">
        <v>217</v>
      </c>
      <c r="C3" s="345"/>
      <c r="D3" s="345"/>
      <c r="E3" s="345"/>
      <c r="F3" s="345"/>
      <c r="G3" s="344" t="s">
        <v>207</v>
      </c>
      <c r="H3" s="345"/>
      <c r="I3" s="156" t="s">
        <v>176</v>
      </c>
      <c r="J3" s="344" t="s">
        <v>208</v>
      </c>
      <c r="K3" s="345"/>
      <c r="L3" s="156" t="s">
        <v>209</v>
      </c>
      <c r="M3" s="156" t="s">
        <v>210</v>
      </c>
    </row>
    <row r="4" spans="1:26" ht="26.45" customHeight="1">
      <c r="B4" s="329"/>
      <c r="C4" s="330"/>
      <c r="D4" s="330"/>
      <c r="E4" s="330"/>
      <c r="F4" s="331"/>
      <c r="G4" s="247" t="str">
        <f>+IF(O4="","",IF(O4&gt;0,INT(O4),IF(O4&lt;=-1,ROUNDDOWN(O4,0),IF(O4=0,"","-0"))))</f>
        <v/>
      </c>
      <c r="H4" s="248" t="str">
        <f>+IF(OR(O4="",Q4=0),"",Q4)</f>
        <v/>
      </c>
      <c r="I4" s="265" t="str">
        <f>IF(V4="","",HLOOKUP(V4,P$1:T$2,2,TRUE))</f>
        <v/>
      </c>
      <c r="J4" s="249" t="str">
        <f t="shared" ref="J4:J5" si="0">+IF(OR(P4="",I4="式"),"",IF(INT(P4),INT(P4),"0"))</f>
        <v/>
      </c>
      <c r="K4" s="248" t="str">
        <f t="shared" ref="K4:K5" si="1">+IF(OR(P4="",I4="式"),"",IF(P4-INT(P4),P4-INT(P4),""))</f>
        <v/>
      </c>
      <c r="L4" s="282" t="str">
        <f>IF(Z4="","",IF(Z4=0,"---",Z4))</f>
        <v/>
      </c>
      <c r="M4" s="157"/>
      <c r="P4" s="347"/>
      <c r="Q4" s="347">
        <f>ABS(O4)-INT(ABS(O4))</f>
        <v>0</v>
      </c>
      <c r="R4" s="347"/>
      <c r="S4" s="347"/>
      <c r="T4" s="347"/>
      <c r="U4" s="347"/>
      <c r="V4" s="347"/>
      <c r="Z4" s="178" t="str">
        <f>IF(O4="","",(O4*P4))</f>
        <v/>
      </c>
    </row>
    <row r="5" spans="1:26" ht="30.95" customHeight="1">
      <c r="B5" s="338"/>
      <c r="C5" s="339"/>
      <c r="D5" s="339"/>
      <c r="E5" s="339"/>
      <c r="F5" s="340"/>
      <c r="G5" s="176" t="str">
        <f t="shared" ref="G5:G6" si="2">+IF(O5="","",IF(O5&gt;0,INT(O5),IF(O5&lt;=-1,ROUNDDOWN(O5,0),IF(O5=0,"","-0"))))</f>
        <v/>
      </c>
      <c r="H5" s="173" t="str">
        <f>+IF(OR(O5="",Q5=0),"",Q5)</f>
        <v/>
      </c>
      <c r="I5" s="162"/>
      <c r="J5" s="172" t="str">
        <f t="shared" si="0"/>
        <v/>
      </c>
      <c r="K5" s="173" t="str">
        <f t="shared" si="1"/>
        <v/>
      </c>
      <c r="L5" s="283" t="str">
        <f>IF(Z5="","",IF(Z5=0,"---",Z5))</f>
        <v/>
      </c>
      <c r="M5" s="158" t="str">
        <f>IF(OR(W5="A",W5="B",W5="C"),AA5,"")</f>
        <v/>
      </c>
      <c r="P5" s="347"/>
      <c r="Q5" s="347">
        <f>ABS(O5)-INT(ABS(O5))</f>
        <v>0</v>
      </c>
      <c r="R5" s="347"/>
      <c r="S5" s="347"/>
      <c r="T5" s="347"/>
      <c r="U5" s="347"/>
      <c r="V5" s="347"/>
      <c r="Z5" s="178" t="str">
        <f>IF(O5="","",(O5*P5))</f>
        <v/>
      </c>
    </row>
    <row r="6" spans="1:26" ht="26.45" customHeight="1">
      <c r="B6" s="329"/>
      <c r="C6" s="330"/>
      <c r="D6" s="330"/>
      <c r="E6" s="330"/>
      <c r="F6" s="331"/>
      <c r="G6" s="247" t="str">
        <f t="shared" si="2"/>
        <v/>
      </c>
      <c r="H6" s="248" t="str">
        <f t="shared" ref="H6:H29" si="3">+IF(OR(O6="",Q6=0),"",Q6)</f>
        <v/>
      </c>
      <c r="I6" s="265" t="str">
        <f>IF(V6="","",HLOOKUP(V6,P$1:T$2,2,TRUE))</f>
        <v/>
      </c>
      <c r="J6" s="249" t="str">
        <f t="shared" ref="J6:J29" si="4">+IF(OR(P6="",I6="式"),"",IF(INT(P6),INT(P6),"0"))</f>
        <v/>
      </c>
      <c r="K6" s="248" t="str">
        <f t="shared" ref="K6:K29" si="5">+IF(OR(P6="",I6="式"),"",IF(P6-INT(P6),P6-INT(P6),""))</f>
        <v/>
      </c>
      <c r="L6" s="282" t="str">
        <f t="shared" ref="L6:L29" si="6">IF(Z6="","",IF(Z6=0,"---",Z6))</f>
        <v/>
      </c>
      <c r="M6" s="157"/>
      <c r="P6" s="347"/>
      <c r="Q6" s="347">
        <f t="shared" ref="Q6:Q29" si="7">ABS(O6)-INT(ABS(O6))</f>
        <v>0</v>
      </c>
      <c r="R6" s="347"/>
      <c r="S6" s="347"/>
      <c r="T6" s="347"/>
      <c r="U6" s="347"/>
      <c r="V6" s="347"/>
      <c r="Z6" s="178" t="str">
        <f t="shared" ref="Z6:Z29" si="8">IF(O6="","",(O6*P6))</f>
        <v/>
      </c>
    </row>
    <row r="7" spans="1:26" ht="30.95" customHeight="1">
      <c r="B7" s="338"/>
      <c r="C7" s="339"/>
      <c r="D7" s="339"/>
      <c r="E7" s="339"/>
      <c r="F7" s="340"/>
      <c r="G7" s="176" t="str">
        <f t="shared" ref="G7:G29" si="9">+IF(O7="","",IF(O7&gt;0,INT(O7),IF(O7&lt;=-1,ROUNDDOWN(O7,0),IF(O7=0,"","-0"))))</f>
        <v/>
      </c>
      <c r="H7" s="173" t="str">
        <f t="shared" si="3"/>
        <v/>
      </c>
      <c r="I7" s="162"/>
      <c r="J7" s="172" t="str">
        <f t="shared" si="4"/>
        <v/>
      </c>
      <c r="K7" s="173" t="str">
        <f t="shared" si="5"/>
        <v/>
      </c>
      <c r="L7" s="283" t="str">
        <f t="shared" si="6"/>
        <v/>
      </c>
      <c r="M7" s="158" t="str">
        <f>IF(OR(W7="A",W7="B",W7="C"),AA7,"")</f>
        <v/>
      </c>
      <c r="P7" s="347"/>
      <c r="Q7" s="347">
        <f t="shared" si="7"/>
        <v>0</v>
      </c>
      <c r="R7" s="347"/>
      <c r="S7" s="347"/>
      <c r="T7" s="347"/>
      <c r="U7" s="347"/>
      <c r="V7" s="347"/>
      <c r="Z7" s="178" t="str">
        <f t="shared" si="8"/>
        <v/>
      </c>
    </row>
    <row r="8" spans="1:26" ht="26.45" customHeight="1">
      <c r="B8" s="329"/>
      <c r="C8" s="330"/>
      <c r="D8" s="330"/>
      <c r="E8" s="330"/>
      <c r="F8" s="331"/>
      <c r="G8" s="247" t="str">
        <f t="shared" si="9"/>
        <v/>
      </c>
      <c r="H8" s="248" t="str">
        <f t="shared" si="3"/>
        <v/>
      </c>
      <c r="I8" s="265" t="str">
        <f t="shared" ref="I8" si="10">IF(V8="","",HLOOKUP(V8,P$1:T$2,2,TRUE))</f>
        <v/>
      </c>
      <c r="J8" s="249" t="str">
        <f t="shared" si="4"/>
        <v/>
      </c>
      <c r="K8" s="248" t="str">
        <f t="shared" si="5"/>
        <v/>
      </c>
      <c r="L8" s="282" t="str">
        <f t="shared" si="6"/>
        <v/>
      </c>
      <c r="M8" s="157"/>
      <c r="P8" s="347"/>
      <c r="Q8" s="347">
        <f t="shared" si="7"/>
        <v>0</v>
      </c>
      <c r="R8" s="347"/>
      <c r="S8" s="347"/>
      <c r="T8" s="347"/>
      <c r="U8" s="347"/>
      <c r="V8" s="347"/>
      <c r="Z8" s="178" t="str">
        <f t="shared" si="8"/>
        <v/>
      </c>
    </row>
    <row r="9" spans="1:26" ht="30.95" customHeight="1">
      <c r="B9" s="338"/>
      <c r="C9" s="339"/>
      <c r="D9" s="339"/>
      <c r="E9" s="339"/>
      <c r="F9" s="340"/>
      <c r="G9" s="176" t="str">
        <f t="shared" si="9"/>
        <v/>
      </c>
      <c r="H9" s="173" t="str">
        <f t="shared" si="3"/>
        <v/>
      </c>
      <c r="I9" s="162"/>
      <c r="J9" s="172" t="str">
        <f t="shared" si="4"/>
        <v/>
      </c>
      <c r="K9" s="173" t="str">
        <f t="shared" si="5"/>
        <v/>
      </c>
      <c r="L9" s="283" t="str">
        <f t="shared" si="6"/>
        <v/>
      </c>
      <c r="M9" s="158" t="str">
        <f>IF(OR(W9="A",W9="B",W9="C"),AA9,"")</f>
        <v/>
      </c>
      <c r="P9" s="347"/>
      <c r="Q9" s="347">
        <f t="shared" si="7"/>
        <v>0</v>
      </c>
      <c r="R9" s="347"/>
      <c r="S9" s="347"/>
      <c r="T9" s="347"/>
      <c r="U9" s="347"/>
      <c r="V9" s="347"/>
      <c r="Z9" s="178" t="str">
        <f t="shared" si="8"/>
        <v/>
      </c>
    </row>
    <row r="10" spans="1:26" ht="26.45" customHeight="1">
      <c r="B10" s="329"/>
      <c r="C10" s="330"/>
      <c r="D10" s="330"/>
      <c r="E10" s="330"/>
      <c r="F10" s="331"/>
      <c r="G10" s="247" t="str">
        <f t="shared" si="9"/>
        <v/>
      </c>
      <c r="H10" s="248" t="str">
        <f t="shared" si="3"/>
        <v/>
      </c>
      <c r="I10" s="265" t="str">
        <f t="shared" ref="I10" si="11">IF(V10="","",HLOOKUP(V10,P$1:T$2,2,TRUE))</f>
        <v/>
      </c>
      <c r="J10" s="249" t="str">
        <f t="shared" si="4"/>
        <v/>
      </c>
      <c r="K10" s="248" t="str">
        <f t="shared" si="5"/>
        <v/>
      </c>
      <c r="L10" s="282" t="str">
        <f t="shared" si="6"/>
        <v/>
      </c>
      <c r="M10" s="157"/>
      <c r="P10" s="347"/>
      <c r="Q10" s="347">
        <f t="shared" si="7"/>
        <v>0</v>
      </c>
      <c r="R10" s="347"/>
      <c r="S10" s="347"/>
      <c r="T10" s="347"/>
      <c r="U10" s="347"/>
      <c r="V10" s="347"/>
      <c r="Z10" s="178" t="str">
        <f t="shared" si="8"/>
        <v/>
      </c>
    </row>
    <row r="11" spans="1:26" ht="30.95" customHeight="1">
      <c r="B11" s="338"/>
      <c r="C11" s="339"/>
      <c r="D11" s="339"/>
      <c r="E11" s="339"/>
      <c r="F11" s="340"/>
      <c r="G11" s="176" t="str">
        <f t="shared" si="9"/>
        <v/>
      </c>
      <c r="H11" s="173" t="str">
        <f t="shared" si="3"/>
        <v/>
      </c>
      <c r="I11" s="162"/>
      <c r="J11" s="172" t="str">
        <f t="shared" si="4"/>
        <v/>
      </c>
      <c r="K11" s="173" t="str">
        <f t="shared" si="5"/>
        <v/>
      </c>
      <c r="L11" s="283" t="str">
        <f t="shared" si="6"/>
        <v/>
      </c>
      <c r="M11" s="158" t="str">
        <f t="shared" ref="M11" si="12">IF(OR(W11="A",W11="B",W11="C"),AA11,"")</f>
        <v/>
      </c>
      <c r="P11" s="347"/>
      <c r="Q11" s="347">
        <f t="shared" si="7"/>
        <v>0</v>
      </c>
      <c r="R11" s="347"/>
      <c r="S11" s="347"/>
      <c r="T11" s="347"/>
      <c r="U11" s="347"/>
      <c r="V11" s="347"/>
      <c r="Z11" s="178" t="str">
        <f t="shared" si="8"/>
        <v/>
      </c>
    </row>
    <row r="12" spans="1:26" ht="26.45" customHeight="1">
      <c r="B12" s="329"/>
      <c r="C12" s="330"/>
      <c r="D12" s="330"/>
      <c r="E12" s="330"/>
      <c r="F12" s="331"/>
      <c r="G12" s="247" t="str">
        <f t="shared" si="9"/>
        <v/>
      </c>
      <c r="H12" s="248" t="str">
        <f t="shared" si="3"/>
        <v/>
      </c>
      <c r="I12" s="265" t="str">
        <f t="shared" ref="I12" si="13">IF(V12="","",HLOOKUP(V12,P$1:T$2,2,TRUE))</f>
        <v/>
      </c>
      <c r="J12" s="249" t="str">
        <f t="shared" si="4"/>
        <v/>
      </c>
      <c r="K12" s="248" t="str">
        <f t="shared" si="5"/>
        <v/>
      </c>
      <c r="L12" s="282" t="str">
        <f t="shared" si="6"/>
        <v/>
      </c>
      <c r="M12" s="157"/>
      <c r="P12" s="347"/>
      <c r="Q12" s="347">
        <f t="shared" si="7"/>
        <v>0</v>
      </c>
      <c r="R12" s="347"/>
      <c r="S12" s="347"/>
      <c r="T12" s="347"/>
      <c r="U12" s="347"/>
      <c r="V12" s="347"/>
      <c r="Z12" s="178" t="str">
        <f t="shared" si="8"/>
        <v/>
      </c>
    </row>
    <row r="13" spans="1:26" ht="30.95" customHeight="1">
      <c r="B13" s="338"/>
      <c r="C13" s="339"/>
      <c r="D13" s="339"/>
      <c r="E13" s="339"/>
      <c r="F13" s="340"/>
      <c r="G13" s="176" t="str">
        <f t="shared" si="9"/>
        <v/>
      </c>
      <c r="H13" s="173" t="str">
        <f t="shared" si="3"/>
        <v/>
      </c>
      <c r="I13" s="162"/>
      <c r="J13" s="172" t="str">
        <f t="shared" si="4"/>
        <v/>
      </c>
      <c r="K13" s="173" t="str">
        <f t="shared" si="5"/>
        <v/>
      </c>
      <c r="L13" s="283" t="str">
        <f t="shared" si="6"/>
        <v/>
      </c>
      <c r="M13" s="158" t="str">
        <f t="shared" ref="M13" si="14">IF(OR(W13="A",W13="B",W13="C"),AA13,"")</f>
        <v/>
      </c>
      <c r="P13" s="347"/>
      <c r="Q13" s="347">
        <f t="shared" si="7"/>
        <v>0</v>
      </c>
      <c r="R13" s="347"/>
      <c r="S13" s="347"/>
      <c r="T13" s="347"/>
      <c r="U13" s="347"/>
      <c r="V13" s="347"/>
      <c r="Z13" s="178" t="str">
        <f t="shared" si="8"/>
        <v/>
      </c>
    </row>
    <row r="14" spans="1:26" ht="26.45" customHeight="1">
      <c r="B14" s="329"/>
      <c r="C14" s="330"/>
      <c r="D14" s="330"/>
      <c r="E14" s="330"/>
      <c r="F14" s="331"/>
      <c r="G14" s="247" t="str">
        <f t="shared" si="9"/>
        <v/>
      </c>
      <c r="H14" s="248" t="str">
        <f t="shared" si="3"/>
        <v/>
      </c>
      <c r="I14" s="265" t="str">
        <f t="shared" ref="I14" si="15">IF(V14="","",HLOOKUP(V14,P$1:T$2,2,TRUE))</f>
        <v/>
      </c>
      <c r="J14" s="249" t="str">
        <f t="shared" si="4"/>
        <v/>
      </c>
      <c r="K14" s="248" t="str">
        <f t="shared" si="5"/>
        <v/>
      </c>
      <c r="L14" s="282" t="str">
        <f t="shared" si="6"/>
        <v/>
      </c>
      <c r="M14" s="157"/>
      <c r="P14" s="347"/>
      <c r="Q14" s="347">
        <f t="shared" si="7"/>
        <v>0</v>
      </c>
      <c r="R14" s="347"/>
      <c r="S14" s="347"/>
      <c r="T14" s="347"/>
      <c r="U14" s="347"/>
      <c r="V14" s="347"/>
      <c r="Z14" s="178" t="str">
        <f t="shared" si="8"/>
        <v/>
      </c>
    </row>
    <row r="15" spans="1:26" s="133" customFormat="1" ht="30.95" customHeight="1">
      <c r="B15" s="338"/>
      <c r="C15" s="339"/>
      <c r="D15" s="339"/>
      <c r="E15" s="339"/>
      <c r="F15" s="340"/>
      <c r="G15" s="176" t="str">
        <f t="shared" si="9"/>
        <v/>
      </c>
      <c r="H15" s="173" t="str">
        <f t="shared" si="3"/>
        <v/>
      </c>
      <c r="I15" s="162"/>
      <c r="J15" s="172" t="str">
        <f t="shared" si="4"/>
        <v/>
      </c>
      <c r="K15" s="173" t="str">
        <f t="shared" si="5"/>
        <v/>
      </c>
      <c r="L15" s="283" t="str">
        <f t="shared" si="6"/>
        <v/>
      </c>
      <c r="M15" s="158" t="str">
        <f t="shared" ref="M15" si="16">IF(OR(W15="A",W15="B",W15="C"),AA15,"")</f>
        <v/>
      </c>
      <c r="O15" s="179"/>
      <c r="P15" s="347"/>
      <c r="Q15" s="347">
        <f t="shared" si="7"/>
        <v>0</v>
      </c>
      <c r="R15" s="347"/>
      <c r="S15" s="347"/>
      <c r="T15" s="347"/>
      <c r="U15" s="347"/>
      <c r="V15" s="347"/>
      <c r="W15" s="179"/>
      <c r="X15" s="179"/>
      <c r="Y15" s="179"/>
      <c r="Z15" s="178" t="str">
        <f t="shared" si="8"/>
        <v/>
      </c>
    </row>
    <row r="16" spans="1:26" s="133" customFormat="1" ht="26.45" customHeight="1">
      <c r="B16" s="329"/>
      <c r="C16" s="330"/>
      <c r="D16" s="330"/>
      <c r="E16" s="330"/>
      <c r="F16" s="331"/>
      <c r="G16" s="247" t="str">
        <f t="shared" si="9"/>
        <v/>
      </c>
      <c r="H16" s="248" t="str">
        <f t="shared" si="3"/>
        <v/>
      </c>
      <c r="I16" s="265" t="str">
        <f t="shared" ref="I16" si="17">IF(V16="","",HLOOKUP(V16,P$1:T$2,2,TRUE))</f>
        <v/>
      </c>
      <c r="J16" s="249" t="str">
        <f t="shared" si="4"/>
        <v/>
      </c>
      <c r="K16" s="248" t="str">
        <f t="shared" si="5"/>
        <v/>
      </c>
      <c r="L16" s="282" t="str">
        <f t="shared" si="6"/>
        <v/>
      </c>
      <c r="M16" s="157"/>
      <c r="O16" s="179"/>
      <c r="P16" s="347"/>
      <c r="Q16" s="347">
        <f t="shared" si="7"/>
        <v>0</v>
      </c>
      <c r="R16" s="347"/>
      <c r="S16" s="347"/>
      <c r="T16" s="347"/>
      <c r="U16" s="347"/>
      <c r="V16" s="347"/>
      <c r="W16" s="179"/>
      <c r="X16" s="179"/>
      <c r="Y16" s="179"/>
      <c r="Z16" s="178" t="str">
        <f t="shared" si="8"/>
        <v/>
      </c>
    </row>
    <row r="17" spans="2:26" s="133" customFormat="1" ht="30.95" customHeight="1">
      <c r="B17" s="338"/>
      <c r="C17" s="339"/>
      <c r="D17" s="339"/>
      <c r="E17" s="339"/>
      <c r="F17" s="340"/>
      <c r="G17" s="176" t="str">
        <f t="shared" si="9"/>
        <v/>
      </c>
      <c r="H17" s="173" t="str">
        <f t="shared" si="3"/>
        <v/>
      </c>
      <c r="I17" s="162"/>
      <c r="J17" s="172" t="str">
        <f t="shared" si="4"/>
        <v/>
      </c>
      <c r="K17" s="173" t="str">
        <f t="shared" si="5"/>
        <v/>
      </c>
      <c r="L17" s="283" t="str">
        <f t="shared" si="6"/>
        <v/>
      </c>
      <c r="M17" s="158" t="str">
        <f t="shared" ref="M17" si="18">IF(OR(W17="A",W17="B",W17="C"),AA17,"")</f>
        <v/>
      </c>
      <c r="O17" s="179"/>
      <c r="P17" s="347"/>
      <c r="Q17" s="347">
        <f t="shared" si="7"/>
        <v>0</v>
      </c>
      <c r="R17" s="347"/>
      <c r="S17" s="347"/>
      <c r="T17" s="347"/>
      <c r="U17" s="347"/>
      <c r="V17" s="347"/>
      <c r="W17" s="179"/>
      <c r="X17" s="179"/>
      <c r="Y17" s="179"/>
      <c r="Z17" s="178" t="str">
        <f t="shared" si="8"/>
        <v/>
      </c>
    </row>
    <row r="18" spans="2:26" s="133" customFormat="1" ht="26.45" customHeight="1">
      <c r="B18" s="329"/>
      <c r="C18" s="330"/>
      <c r="D18" s="330"/>
      <c r="E18" s="330"/>
      <c r="F18" s="331"/>
      <c r="G18" s="247" t="str">
        <f t="shared" si="9"/>
        <v/>
      </c>
      <c r="H18" s="248" t="str">
        <f t="shared" si="3"/>
        <v/>
      </c>
      <c r="I18" s="265" t="str">
        <f t="shared" ref="I18" si="19">IF(V18="","",HLOOKUP(V18,P$1:T$2,2,TRUE))</f>
        <v/>
      </c>
      <c r="J18" s="249" t="str">
        <f t="shared" si="4"/>
        <v/>
      </c>
      <c r="K18" s="248" t="str">
        <f t="shared" si="5"/>
        <v/>
      </c>
      <c r="L18" s="282" t="str">
        <f t="shared" si="6"/>
        <v/>
      </c>
      <c r="M18" s="157"/>
      <c r="O18" s="179"/>
      <c r="P18" s="347"/>
      <c r="Q18" s="347">
        <f t="shared" si="7"/>
        <v>0</v>
      </c>
      <c r="R18" s="347"/>
      <c r="S18" s="347"/>
      <c r="T18" s="347"/>
      <c r="U18" s="347"/>
      <c r="V18" s="347"/>
      <c r="W18" s="179"/>
      <c r="X18" s="179"/>
      <c r="Y18" s="179"/>
      <c r="Z18" s="178" t="str">
        <f t="shared" si="8"/>
        <v/>
      </c>
    </row>
    <row r="19" spans="2:26" s="133" customFormat="1" ht="30.95" customHeight="1">
      <c r="B19" s="338"/>
      <c r="C19" s="339"/>
      <c r="D19" s="339"/>
      <c r="E19" s="339"/>
      <c r="F19" s="340"/>
      <c r="G19" s="176" t="str">
        <f t="shared" si="9"/>
        <v/>
      </c>
      <c r="H19" s="173" t="str">
        <f t="shared" si="3"/>
        <v/>
      </c>
      <c r="I19" s="162"/>
      <c r="J19" s="172" t="str">
        <f t="shared" si="4"/>
        <v/>
      </c>
      <c r="K19" s="173" t="str">
        <f t="shared" si="5"/>
        <v/>
      </c>
      <c r="L19" s="283" t="str">
        <f t="shared" si="6"/>
        <v/>
      </c>
      <c r="M19" s="158" t="str">
        <f t="shared" ref="M19" si="20">IF(OR(W19="A",W19="B",W19="C"),AA19,"")</f>
        <v/>
      </c>
      <c r="O19" s="179"/>
      <c r="P19" s="347"/>
      <c r="Q19" s="347">
        <f t="shared" si="7"/>
        <v>0</v>
      </c>
      <c r="R19" s="347"/>
      <c r="S19" s="347"/>
      <c r="T19" s="347"/>
      <c r="U19" s="347"/>
      <c r="V19" s="347"/>
      <c r="W19" s="179"/>
      <c r="X19" s="179"/>
      <c r="Y19" s="179"/>
      <c r="Z19" s="178" t="str">
        <f t="shared" si="8"/>
        <v/>
      </c>
    </row>
    <row r="20" spans="2:26" s="133" customFormat="1" ht="26.45" customHeight="1">
      <c r="B20" s="329"/>
      <c r="C20" s="330"/>
      <c r="D20" s="330"/>
      <c r="E20" s="330"/>
      <c r="F20" s="331"/>
      <c r="G20" s="247" t="str">
        <f t="shared" si="9"/>
        <v/>
      </c>
      <c r="H20" s="248" t="str">
        <f t="shared" si="3"/>
        <v/>
      </c>
      <c r="I20" s="265" t="str">
        <f t="shared" ref="I20" si="21">IF(V20="","",HLOOKUP(V20,P$1:T$2,2,TRUE))</f>
        <v/>
      </c>
      <c r="J20" s="249" t="str">
        <f t="shared" si="4"/>
        <v/>
      </c>
      <c r="K20" s="248" t="str">
        <f t="shared" si="5"/>
        <v/>
      </c>
      <c r="L20" s="282" t="str">
        <f t="shared" si="6"/>
        <v/>
      </c>
      <c r="M20" s="157"/>
      <c r="O20" s="179"/>
      <c r="P20" s="347"/>
      <c r="Q20" s="347">
        <f t="shared" si="7"/>
        <v>0</v>
      </c>
      <c r="R20" s="347"/>
      <c r="S20" s="347"/>
      <c r="T20" s="347"/>
      <c r="U20" s="347"/>
      <c r="V20" s="347"/>
      <c r="W20" s="179"/>
      <c r="X20" s="179"/>
      <c r="Y20" s="179"/>
      <c r="Z20" s="178" t="str">
        <f t="shared" si="8"/>
        <v/>
      </c>
    </row>
    <row r="21" spans="2:26" s="133" customFormat="1" ht="30.95" customHeight="1">
      <c r="B21" s="338"/>
      <c r="C21" s="339"/>
      <c r="D21" s="339"/>
      <c r="E21" s="339"/>
      <c r="F21" s="340"/>
      <c r="G21" s="176" t="str">
        <f t="shared" si="9"/>
        <v/>
      </c>
      <c r="H21" s="173" t="str">
        <f t="shared" si="3"/>
        <v/>
      </c>
      <c r="I21" s="162"/>
      <c r="J21" s="172" t="str">
        <f t="shared" si="4"/>
        <v/>
      </c>
      <c r="K21" s="173" t="str">
        <f t="shared" si="5"/>
        <v/>
      </c>
      <c r="L21" s="283" t="str">
        <f t="shared" si="6"/>
        <v/>
      </c>
      <c r="M21" s="158" t="str">
        <f t="shared" ref="M21" si="22">IF(OR(W21="A",W21="B",W21="C"),AA21,"")</f>
        <v/>
      </c>
      <c r="O21" s="179"/>
      <c r="P21" s="347"/>
      <c r="Q21" s="347">
        <f t="shared" si="7"/>
        <v>0</v>
      </c>
      <c r="R21" s="347"/>
      <c r="S21" s="347"/>
      <c r="T21" s="347"/>
      <c r="U21" s="347"/>
      <c r="V21" s="347"/>
      <c r="W21" s="179"/>
      <c r="X21" s="179"/>
      <c r="Y21" s="179"/>
      <c r="Z21" s="178" t="str">
        <f t="shared" si="8"/>
        <v/>
      </c>
    </row>
    <row r="22" spans="2:26" s="133" customFormat="1" ht="26.45" customHeight="1">
      <c r="B22" s="329"/>
      <c r="C22" s="330"/>
      <c r="D22" s="330"/>
      <c r="E22" s="330"/>
      <c r="F22" s="331"/>
      <c r="G22" s="247" t="str">
        <f t="shared" si="9"/>
        <v/>
      </c>
      <c r="H22" s="248" t="str">
        <f t="shared" si="3"/>
        <v/>
      </c>
      <c r="I22" s="265" t="str">
        <f t="shared" ref="I22" si="23">IF(V22="","",HLOOKUP(V22,P$1:T$2,2,TRUE))</f>
        <v/>
      </c>
      <c r="J22" s="249" t="str">
        <f t="shared" si="4"/>
        <v/>
      </c>
      <c r="K22" s="248" t="str">
        <f t="shared" si="5"/>
        <v/>
      </c>
      <c r="L22" s="282" t="str">
        <f t="shared" si="6"/>
        <v/>
      </c>
      <c r="M22" s="157"/>
      <c r="O22" s="179"/>
      <c r="P22" s="347"/>
      <c r="Q22" s="347">
        <f t="shared" si="7"/>
        <v>0</v>
      </c>
      <c r="R22" s="347"/>
      <c r="S22" s="347"/>
      <c r="T22" s="347"/>
      <c r="U22" s="347"/>
      <c r="V22" s="347"/>
      <c r="W22" s="179"/>
      <c r="X22" s="179"/>
      <c r="Y22" s="179"/>
      <c r="Z22" s="178" t="str">
        <f t="shared" si="8"/>
        <v/>
      </c>
    </row>
    <row r="23" spans="2:26" s="133" customFormat="1" ht="30.95" customHeight="1">
      <c r="B23" s="338"/>
      <c r="C23" s="339"/>
      <c r="D23" s="339"/>
      <c r="E23" s="339"/>
      <c r="F23" s="340"/>
      <c r="G23" s="176" t="str">
        <f t="shared" si="9"/>
        <v/>
      </c>
      <c r="H23" s="173" t="str">
        <f t="shared" si="3"/>
        <v/>
      </c>
      <c r="I23" s="162"/>
      <c r="J23" s="172" t="str">
        <f t="shared" si="4"/>
        <v/>
      </c>
      <c r="K23" s="173" t="str">
        <f t="shared" si="5"/>
        <v/>
      </c>
      <c r="L23" s="283" t="str">
        <f t="shared" si="6"/>
        <v/>
      </c>
      <c r="M23" s="158" t="str">
        <f t="shared" ref="M23" si="24">IF(OR(W23="A",W23="B",W23="C"),AA23,"")</f>
        <v/>
      </c>
      <c r="O23" s="179"/>
      <c r="P23" s="347"/>
      <c r="Q23" s="347">
        <f t="shared" si="7"/>
        <v>0</v>
      </c>
      <c r="R23" s="347"/>
      <c r="S23" s="347"/>
      <c r="T23" s="347"/>
      <c r="U23" s="347"/>
      <c r="V23" s="347"/>
      <c r="W23" s="179"/>
      <c r="X23" s="179"/>
      <c r="Y23" s="179"/>
      <c r="Z23" s="178" t="str">
        <f t="shared" si="8"/>
        <v/>
      </c>
    </row>
    <row r="24" spans="2:26" s="133" customFormat="1" ht="26.45" customHeight="1">
      <c r="B24" s="329"/>
      <c r="C24" s="330"/>
      <c r="D24" s="330"/>
      <c r="E24" s="330"/>
      <c r="F24" s="331"/>
      <c r="G24" s="247" t="str">
        <f t="shared" si="9"/>
        <v/>
      </c>
      <c r="H24" s="248" t="str">
        <f t="shared" si="3"/>
        <v/>
      </c>
      <c r="I24" s="265" t="str">
        <f t="shared" ref="I24" si="25">IF(V24="","",HLOOKUP(V24,P$1:T$2,2,TRUE))</f>
        <v/>
      </c>
      <c r="J24" s="249" t="str">
        <f t="shared" si="4"/>
        <v/>
      </c>
      <c r="K24" s="248" t="str">
        <f t="shared" si="5"/>
        <v/>
      </c>
      <c r="L24" s="282" t="str">
        <f t="shared" si="6"/>
        <v/>
      </c>
      <c r="M24" s="157"/>
      <c r="O24" s="179"/>
      <c r="P24" s="347"/>
      <c r="Q24" s="347">
        <f t="shared" si="7"/>
        <v>0</v>
      </c>
      <c r="R24" s="347"/>
      <c r="S24" s="347"/>
      <c r="T24" s="347"/>
      <c r="U24" s="347"/>
      <c r="V24" s="347"/>
      <c r="W24" s="179"/>
      <c r="X24" s="179"/>
      <c r="Y24" s="179"/>
      <c r="Z24" s="178" t="str">
        <f t="shared" si="8"/>
        <v/>
      </c>
    </row>
    <row r="25" spans="2:26" s="133" customFormat="1" ht="30.95" customHeight="1">
      <c r="B25" s="338"/>
      <c r="C25" s="339"/>
      <c r="D25" s="339"/>
      <c r="E25" s="339"/>
      <c r="F25" s="340"/>
      <c r="G25" s="176" t="str">
        <f t="shared" si="9"/>
        <v/>
      </c>
      <c r="H25" s="173" t="str">
        <f t="shared" si="3"/>
        <v/>
      </c>
      <c r="I25" s="162"/>
      <c r="J25" s="172" t="str">
        <f t="shared" si="4"/>
        <v/>
      </c>
      <c r="K25" s="173" t="str">
        <f t="shared" si="5"/>
        <v/>
      </c>
      <c r="L25" s="283" t="str">
        <f t="shared" si="6"/>
        <v/>
      </c>
      <c r="M25" s="158" t="str">
        <f t="shared" ref="M25" si="26">IF(OR(W25="A",W25="B",W25="C"),AA25,"")</f>
        <v/>
      </c>
      <c r="O25" s="179"/>
      <c r="P25" s="347"/>
      <c r="Q25" s="347">
        <f t="shared" si="7"/>
        <v>0</v>
      </c>
      <c r="R25" s="347"/>
      <c r="S25" s="347"/>
      <c r="T25" s="347"/>
      <c r="U25" s="347"/>
      <c r="V25" s="347"/>
      <c r="W25" s="179"/>
      <c r="X25" s="179"/>
      <c r="Y25" s="179"/>
      <c r="Z25" s="178" t="str">
        <f t="shared" si="8"/>
        <v/>
      </c>
    </row>
    <row r="26" spans="2:26" s="133" customFormat="1" ht="26.45" customHeight="1">
      <c r="B26" s="329"/>
      <c r="C26" s="330"/>
      <c r="D26" s="330"/>
      <c r="E26" s="330"/>
      <c r="F26" s="331"/>
      <c r="G26" s="247" t="str">
        <f t="shared" si="9"/>
        <v/>
      </c>
      <c r="H26" s="248" t="str">
        <f t="shared" si="3"/>
        <v/>
      </c>
      <c r="I26" s="265" t="str">
        <f t="shared" ref="I26" si="27">IF(V26="","",HLOOKUP(V26,P$1:T$2,2,TRUE))</f>
        <v/>
      </c>
      <c r="J26" s="249" t="str">
        <f t="shared" si="4"/>
        <v/>
      </c>
      <c r="K26" s="248" t="str">
        <f t="shared" si="5"/>
        <v/>
      </c>
      <c r="L26" s="282" t="str">
        <f t="shared" si="6"/>
        <v/>
      </c>
      <c r="M26" s="157"/>
      <c r="O26" s="179"/>
      <c r="P26" s="347"/>
      <c r="Q26" s="347">
        <f t="shared" si="7"/>
        <v>0</v>
      </c>
      <c r="R26" s="347"/>
      <c r="S26" s="347"/>
      <c r="T26" s="347"/>
      <c r="U26" s="347"/>
      <c r="V26" s="347"/>
      <c r="W26" s="179"/>
      <c r="X26" s="179"/>
      <c r="Y26" s="179"/>
      <c r="Z26" s="178" t="str">
        <f t="shared" si="8"/>
        <v/>
      </c>
    </row>
    <row r="27" spans="2:26" s="133" customFormat="1" ht="30.95" customHeight="1">
      <c r="B27" s="338"/>
      <c r="C27" s="339"/>
      <c r="D27" s="339"/>
      <c r="E27" s="339"/>
      <c r="F27" s="340"/>
      <c r="G27" s="176" t="str">
        <f t="shared" si="9"/>
        <v/>
      </c>
      <c r="H27" s="173" t="str">
        <f t="shared" si="3"/>
        <v/>
      </c>
      <c r="I27" s="162"/>
      <c r="J27" s="172" t="str">
        <f t="shared" si="4"/>
        <v/>
      </c>
      <c r="K27" s="173" t="str">
        <f t="shared" si="5"/>
        <v/>
      </c>
      <c r="L27" s="283" t="str">
        <f t="shared" si="6"/>
        <v/>
      </c>
      <c r="M27" s="158" t="str">
        <f t="shared" ref="M27" si="28">IF(OR(W27="A",W27="B",W27="C"),AA27,"")</f>
        <v/>
      </c>
      <c r="O27" s="179"/>
      <c r="P27" s="347"/>
      <c r="Q27" s="347">
        <f t="shared" si="7"/>
        <v>0</v>
      </c>
      <c r="R27" s="347"/>
      <c r="S27" s="347"/>
      <c r="T27" s="347"/>
      <c r="U27" s="347"/>
      <c r="V27" s="347"/>
      <c r="W27" s="179"/>
      <c r="X27" s="179"/>
      <c r="Y27" s="179"/>
      <c r="Z27" s="178" t="str">
        <f t="shared" si="8"/>
        <v/>
      </c>
    </row>
    <row r="28" spans="2:26" s="133" customFormat="1" ht="26.45" customHeight="1">
      <c r="B28" s="329"/>
      <c r="C28" s="330"/>
      <c r="D28" s="330"/>
      <c r="E28" s="330"/>
      <c r="F28" s="331"/>
      <c r="G28" s="247" t="str">
        <f t="shared" si="9"/>
        <v/>
      </c>
      <c r="H28" s="248" t="str">
        <f t="shared" si="3"/>
        <v/>
      </c>
      <c r="I28" s="265" t="str">
        <f t="shared" ref="I28" si="29">IF(V28="","",HLOOKUP(V28,P$1:T$2,2,TRUE))</f>
        <v/>
      </c>
      <c r="J28" s="249" t="str">
        <f t="shared" si="4"/>
        <v/>
      </c>
      <c r="K28" s="248" t="str">
        <f t="shared" si="5"/>
        <v/>
      </c>
      <c r="L28" s="282" t="str">
        <f t="shared" si="6"/>
        <v/>
      </c>
      <c r="M28" s="157"/>
      <c r="O28" s="179"/>
      <c r="P28" s="347"/>
      <c r="Q28" s="347">
        <f t="shared" si="7"/>
        <v>0</v>
      </c>
      <c r="R28" s="347"/>
      <c r="S28" s="347"/>
      <c r="T28" s="347"/>
      <c r="U28" s="347"/>
      <c r="V28" s="347"/>
      <c r="W28" s="179"/>
      <c r="X28" s="179"/>
      <c r="Y28" s="179"/>
      <c r="Z28" s="178" t="str">
        <f t="shared" si="8"/>
        <v/>
      </c>
    </row>
    <row r="29" spans="2:26" s="133" customFormat="1" ht="30.95" customHeight="1">
      <c r="B29" s="341"/>
      <c r="C29" s="342"/>
      <c r="D29" s="342"/>
      <c r="E29" s="342"/>
      <c r="F29" s="343"/>
      <c r="G29" s="176" t="str">
        <f t="shared" si="9"/>
        <v/>
      </c>
      <c r="H29" s="173" t="str">
        <f t="shared" si="3"/>
        <v/>
      </c>
      <c r="I29" s="162"/>
      <c r="J29" s="172" t="str">
        <f t="shared" si="4"/>
        <v/>
      </c>
      <c r="K29" s="173" t="str">
        <f t="shared" si="5"/>
        <v/>
      </c>
      <c r="L29" s="283" t="str">
        <f t="shared" si="6"/>
        <v/>
      </c>
      <c r="M29" s="158" t="str">
        <f t="shared" ref="M29" si="30">IF(OR(W29="A",W29="B",W29="C"),AA29,"")</f>
        <v/>
      </c>
      <c r="O29" s="179"/>
      <c r="P29" s="347"/>
      <c r="Q29" s="347">
        <f t="shared" si="7"/>
        <v>0</v>
      </c>
      <c r="R29" s="347"/>
      <c r="S29" s="347"/>
      <c r="T29" s="347"/>
      <c r="U29" s="347"/>
      <c r="V29" s="347"/>
      <c r="W29" s="179"/>
      <c r="X29" s="179"/>
      <c r="Y29" s="179"/>
      <c r="Z29" s="178" t="str">
        <f t="shared" si="8"/>
        <v/>
      </c>
    </row>
    <row r="30" spans="2:26" s="133" customFormat="1" ht="9.75" customHeight="1">
      <c r="O30" s="179"/>
      <c r="P30" s="347"/>
      <c r="Q30" s="347"/>
      <c r="R30" s="347"/>
      <c r="S30" s="347"/>
      <c r="T30" s="347"/>
      <c r="U30" s="347"/>
      <c r="V30" s="347"/>
      <c r="W30" s="179"/>
      <c r="X30" s="179"/>
      <c r="Y30" s="179"/>
      <c r="Z30" s="179"/>
    </row>
    <row r="31" spans="2:26" ht="18" customHeight="1">
      <c r="B31" s="134"/>
      <c r="D31" s="138"/>
      <c r="E31" s="137"/>
      <c r="F31" s="137"/>
      <c r="L31" s="149"/>
      <c r="M31" s="150"/>
      <c r="P31" s="267">
        <v>0.06</v>
      </c>
      <c r="Q31" s="267">
        <v>0.14000000000000001</v>
      </c>
      <c r="R31" s="267">
        <v>0.5</v>
      </c>
      <c r="S31" s="267">
        <v>0.59</v>
      </c>
      <c r="T31" s="267">
        <v>0.71</v>
      </c>
      <c r="U31" s="347"/>
      <c r="V31" s="347"/>
    </row>
    <row r="32" spans="2:26" ht="21" customHeight="1">
      <c r="B32" s="134"/>
      <c r="D32" s="138"/>
      <c r="E32" s="137"/>
      <c r="F32" s="346"/>
      <c r="G32" s="346"/>
      <c r="H32" s="346"/>
      <c r="I32" s="346"/>
      <c r="J32" s="346"/>
      <c r="K32" s="346"/>
      <c r="L32" s="346"/>
      <c r="M32" s="346"/>
      <c r="P32" s="268" t="s">
        <v>351</v>
      </c>
      <c r="Q32" s="268" t="s">
        <v>352</v>
      </c>
      <c r="R32" s="268" t="s">
        <v>353</v>
      </c>
      <c r="S32" s="268" t="s">
        <v>355</v>
      </c>
      <c r="T32" s="268" t="s">
        <v>354</v>
      </c>
      <c r="U32" s="347"/>
      <c r="V32" s="347"/>
    </row>
    <row r="33" spans="1:22">
      <c r="B33" s="344" t="s">
        <v>217</v>
      </c>
      <c r="C33" s="345"/>
      <c r="D33" s="345"/>
      <c r="E33" s="345"/>
      <c r="F33" s="345"/>
      <c r="G33" s="344" t="s">
        <v>207</v>
      </c>
      <c r="H33" s="345"/>
      <c r="I33" s="156" t="s">
        <v>176</v>
      </c>
      <c r="J33" s="344" t="s">
        <v>208</v>
      </c>
      <c r="K33" s="344"/>
      <c r="L33" s="156" t="s">
        <v>209</v>
      </c>
      <c r="M33" s="156" t="s">
        <v>210</v>
      </c>
      <c r="P33" s="347"/>
      <c r="Q33" s="347"/>
      <c r="R33" s="347"/>
      <c r="S33" s="347"/>
      <c r="T33" s="347"/>
      <c r="U33" s="347"/>
      <c r="V33" s="347"/>
    </row>
    <row r="34" spans="1:22" ht="28.7" customHeight="1">
      <c r="B34" s="329"/>
      <c r="C34" s="330"/>
      <c r="D34" s="330"/>
      <c r="E34" s="330"/>
      <c r="F34" s="331"/>
      <c r="G34" s="247" t="str">
        <f t="shared" ref="G34:G35" si="31">+IF(O34="","",IF(O34&gt;0,INT(O34),IF(O34&lt;=-1,ROUNDDOWN(O34,0),IF(O34=0,"","-0"))))</f>
        <v/>
      </c>
      <c r="H34" s="248" t="str">
        <f t="shared" ref="H34:H35" si="32">+IF(OR(O34="",Q34=0),"",Q34)</f>
        <v/>
      </c>
      <c r="I34" s="265" t="str">
        <f>IF(AND(X34="C",OR(W34="C",W34="B")),IF(V34="","",HLOOKUP(V34,P$1:T$2,2,TRUE)),"")</f>
        <v/>
      </c>
      <c r="J34" s="249" t="str">
        <f t="shared" ref="J34:J35" si="33">+IF(OR(P34="",I34="式"),"",IF(INT(P34),INT(P34),"0"))</f>
        <v/>
      </c>
      <c r="K34" s="248" t="str">
        <f t="shared" ref="K34:K35" si="34">+IF(OR(P34="",I34="式"),"",IF(P34-INT(P34),P34-INT(P34),""))</f>
        <v/>
      </c>
      <c r="L34" s="250" t="str">
        <f t="shared" ref="L34:L35" si="35">IF(O34="","",+(O34*P34))</f>
        <v/>
      </c>
      <c r="M34" s="157"/>
      <c r="P34" s="347"/>
      <c r="Q34" s="347">
        <f t="shared" ref="Q34:Q59" si="36">ABS(O34)-INT(ABS(O34))</f>
        <v>0</v>
      </c>
      <c r="R34" s="347"/>
      <c r="S34" s="347"/>
      <c r="T34" s="347"/>
      <c r="U34" s="347"/>
      <c r="V34" s="347"/>
    </row>
    <row r="35" spans="1:22" ht="28.7" customHeight="1">
      <c r="B35" s="332"/>
      <c r="C35" s="333"/>
      <c r="D35" s="333"/>
      <c r="E35" s="333"/>
      <c r="F35" s="334"/>
      <c r="G35" s="176" t="str">
        <f t="shared" si="31"/>
        <v/>
      </c>
      <c r="H35" s="173" t="str">
        <f t="shared" si="32"/>
        <v/>
      </c>
      <c r="I35" s="162"/>
      <c r="J35" s="175" t="str">
        <f t="shared" si="33"/>
        <v/>
      </c>
      <c r="K35" s="174" t="str">
        <f t="shared" si="34"/>
        <v/>
      </c>
      <c r="L35" s="160" t="str">
        <f t="shared" si="35"/>
        <v/>
      </c>
      <c r="M35" s="284"/>
      <c r="P35" s="347"/>
      <c r="Q35" s="347">
        <f t="shared" si="36"/>
        <v>0</v>
      </c>
      <c r="R35" s="347"/>
      <c r="S35" s="347"/>
      <c r="T35" s="347"/>
      <c r="U35" s="347"/>
      <c r="V35" s="347"/>
    </row>
    <row r="36" spans="1:22" ht="28.7" customHeight="1">
      <c r="B36" s="329"/>
      <c r="C36" s="330"/>
      <c r="D36" s="330"/>
      <c r="E36" s="330"/>
      <c r="F36" s="331"/>
      <c r="G36" s="247" t="str">
        <f t="shared" ref="G36:G59" si="37">+IF(O36="","",IF(O36&gt;0,INT(O36),IF(O36&lt;=-1,ROUNDDOWN(O36,0),IF(O36=0,"","-0"))))</f>
        <v/>
      </c>
      <c r="H36" s="248" t="str">
        <f t="shared" ref="H36:H59" si="38">+IF(OR(O36="",Q36=0),"",Q36)</f>
        <v/>
      </c>
      <c r="I36" s="265" t="str">
        <f t="shared" ref="I36" si="39">IF(AND(X36="C",OR(W36="C",W36="B")),IF(V36="","",HLOOKUP(V36,P$1:T$2,2,TRUE)),"")</f>
        <v/>
      </c>
      <c r="J36" s="249" t="str">
        <f t="shared" ref="J36:J59" si="40">+IF(OR(P36="",I36="式"),"",IF(INT(P36),INT(P36),"0"))</f>
        <v/>
      </c>
      <c r="K36" s="248" t="str">
        <f t="shared" ref="K36:K59" si="41">+IF(OR(P36="",I36="式"),"",IF(P36-INT(P36),P36-INT(P36),""))</f>
        <v/>
      </c>
      <c r="L36" s="250" t="str">
        <f t="shared" ref="L36:L59" si="42">IF(O36="","",+(O36*P36))</f>
        <v/>
      </c>
      <c r="M36" s="157"/>
      <c r="P36" s="347"/>
      <c r="Q36" s="347">
        <f t="shared" si="36"/>
        <v>0</v>
      </c>
      <c r="R36" s="347"/>
      <c r="S36" s="347"/>
      <c r="T36" s="347"/>
      <c r="U36" s="347"/>
      <c r="V36" s="347"/>
    </row>
    <row r="37" spans="1:22" ht="28.7" customHeight="1">
      <c r="B37" s="332"/>
      <c r="C37" s="333"/>
      <c r="D37" s="333"/>
      <c r="E37" s="333"/>
      <c r="F37" s="334"/>
      <c r="G37" s="176" t="str">
        <f t="shared" si="37"/>
        <v/>
      </c>
      <c r="H37" s="173" t="str">
        <f t="shared" si="38"/>
        <v/>
      </c>
      <c r="I37" s="162"/>
      <c r="J37" s="175" t="str">
        <f t="shared" si="40"/>
        <v/>
      </c>
      <c r="K37" s="174" t="str">
        <f t="shared" si="41"/>
        <v/>
      </c>
      <c r="L37" s="160" t="str">
        <f t="shared" si="42"/>
        <v/>
      </c>
      <c r="M37" s="284"/>
      <c r="P37" s="347"/>
      <c r="Q37" s="347">
        <f t="shared" si="36"/>
        <v>0</v>
      </c>
      <c r="R37" s="347"/>
      <c r="S37" s="347"/>
      <c r="T37" s="347"/>
      <c r="U37" s="347"/>
      <c r="V37" s="347"/>
    </row>
    <row r="38" spans="1:22" ht="28.7" customHeight="1">
      <c r="B38" s="329"/>
      <c r="C38" s="330"/>
      <c r="D38" s="330"/>
      <c r="E38" s="330"/>
      <c r="F38" s="331"/>
      <c r="G38" s="247" t="str">
        <f t="shared" si="37"/>
        <v/>
      </c>
      <c r="H38" s="248" t="str">
        <f t="shared" si="38"/>
        <v/>
      </c>
      <c r="I38" s="265" t="str">
        <f t="shared" ref="I38" si="43">IF(AND(X38="C",OR(W38="C",W38="B")),IF(V38="","",HLOOKUP(V38,P$1:T$2,2,TRUE)),"")</f>
        <v/>
      </c>
      <c r="J38" s="249" t="str">
        <f t="shared" si="40"/>
        <v/>
      </c>
      <c r="K38" s="248" t="str">
        <f t="shared" si="41"/>
        <v/>
      </c>
      <c r="L38" s="250" t="str">
        <f t="shared" si="42"/>
        <v/>
      </c>
      <c r="M38" s="157"/>
      <c r="P38" s="347"/>
      <c r="Q38" s="347">
        <f t="shared" si="36"/>
        <v>0</v>
      </c>
      <c r="R38" s="347"/>
      <c r="S38" s="347"/>
      <c r="T38" s="347"/>
      <c r="U38" s="347"/>
      <c r="V38" s="347"/>
    </row>
    <row r="39" spans="1:22" ht="28.7" customHeight="1">
      <c r="B39" s="332"/>
      <c r="C39" s="333"/>
      <c r="D39" s="333"/>
      <c r="E39" s="333"/>
      <c r="F39" s="334"/>
      <c r="G39" s="176" t="str">
        <f t="shared" si="37"/>
        <v/>
      </c>
      <c r="H39" s="173" t="str">
        <f t="shared" si="38"/>
        <v/>
      </c>
      <c r="I39" s="162"/>
      <c r="J39" s="175" t="str">
        <f t="shared" si="40"/>
        <v/>
      </c>
      <c r="K39" s="174" t="str">
        <f t="shared" si="41"/>
        <v/>
      </c>
      <c r="L39" s="160" t="str">
        <f t="shared" si="42"/>
        <v/>
      </c>
      <c r="M39" s="284"/>
      <c r="P39" s="347"/>
      <c r="Q39" s="347">
        <f t="shared" si="36"/>
        <v>0</v>
      </c>
      <c r="R39" s="347"/>
      <c r="S39" s="347"/>
      <c r="T39" s="347"/>
      <c r="U39" s="347"/>
      <c r="V39" s="347"/>
    </row>
    <row r="40" spans="1:22" ht="28.7" customHeight="1">
      <c r="B40" s="329"/>
      <c r="C40" s="330"/>
      <c r="D40" s="330"/>
      <c r="E40" s="330"/>
      <c r="F40" s="331"/>
      <c r="G40" s="247" t="str">
        <f t="shared" si="37"/>
        <v/>
      </c>
      <c r="H40" s="248" t="str">
        <f t="shared" si="38"/>
        <v/>
      </c>
      <c r="I40" s="265" t="str">
        <f t="shared" ref="I40" si="44">IF(AND(X40="C",OR(W40="C",W40="B")),IF(V40="","",HLOOKUP(V40,P$1:T$2,2,TRUE)),"")</f>
        <v/>
      </c>
      <c r="J40" s="249" t="str">
        <f t="shared" si="40"/>
        <v/>
      </c>
      <c r="K40" s="248" t="str">
        <f t="shared" si="41"/>
        <v/>
      </c>
      <c r="L40" s="250" t="str">
        <f t="shared" si="42"/>
        <v/>
      </c>
      <c r="M40" s="157"/>
      <c r="P40" s="347"/>
      <c r="Q40" s="347">
        <f t="shared" si="36"/>
        <v>0</v>
      </c>
      <c r="R40" s="347"/>
      <c r="S40" s="347"/>
      <c r="T40" s="347"/>
      <c r="U40" s="347"/>
      <c r="V40" s="347"/>
    </row>
    <row r="41" spans="1:22" ht="28.7" customHeight="1">
      <c r="B41" s="332"/>
      <c r="C41" s="333"/>
      <c r="D41" s="333"/>
      <c r="E41" s="333"/>
      <c r="F41" s="334"/>
      <c r="G41" s="176" t="str">
        <f t="shared" si="37"/>
        <v/>
      </c>
      <c r="H41" s="173" t="str">
        <f t="shared" si="38"/>
        <v/>
      </c>
      <c r="I41" s="162"/>
      <c r="J41" s="175" t="str">
        <f t="shared" si="40"/>
        <v/>
      </c>
      <c r="K41" s="174" t="str">
        <f t="shared" si="41"/>
        <v/>
      </c>
      <c r="L41" s="160" t="str">
        <f t="shared" si="42"/>
        <v/>
      </c>
      <c r="M41" s="284"/>
      <c r="P41" s="347"/>
      <c r="Q41" s="347">
        <f t="shared" si="36"/>
        <v>0</v>
      </c>
      <c r="R41" s="347"/>
      <c r="S41" s="347"/>
      <c r="T41" s="347"/>
      <c r="U41" s="347"/>
      <c r="V41" s="347"/>
    </row>
    <row r="42" spans="1:22" ht="28.7" customHeight="1">
      <c r="B42" s="329"/>
      <c r="C42" s="330"/>
      <c r="D42" s="330"/>
      <c r="E42" s="330"/>
      <c r="F42" s="331"/>
      <c r="G42" s="247" t="str">
        <f t="shared" si="37"/>
        <v/>
      </c>
      <c r="H42" s="248" t="str">
        <f t="shared" si="38"/>
        <v/>
      </c>
      <c r="I42" s="265" t="str">
        <f t="shared" ref="I42" si="45">IF(AND(X42="C",OR(W42="C",W42="B")),IF(V42="","",HLOOKUP(V42,P$1:T$2,2,TRUE)),"")</f>
        <v/>
      </c>
      <c r="J42" s="249" t="str">
        <f t="shared" si="40"/>
        <v/>
      </c>
      <c r="K42" s="248" t="str">
        <f t="shared" si="41"/>
        <v/>
      </c>
      <c r="L42" s="250" t="str">
        <f t="shared" si="42"/>
        <v/>
      </c>
      <c r="M42" s="157"/>
      <c r="P42" s="347"/>
      <c r="Q42" s="347">
        <f t="shared" si="36"/>
        <v>0</v>
      </c>
      <c r="R42" s="347"/>
      <c r="S42" s="347"/>
      <c r="T42" s="347"/>
      <c r="U42" s="347"/>
      <c r="V42" s="347"/>
    </row>
    <row r="43" spans="1:22" ht="28.7" customHeight="1">
      <c r="B43" s="332"/>
      <c r="C43" s="333"/>
      <c r="D43" s="333"/>
      <c r="E43" s="333"/>
      <c r="F43" s="334"/>
      <c r="G43" s="176" t="str">
        <f t="shared" si="37"/>
        <v/>
      </c>
      <c r="H43" s="173" t="str">
        <f t="shared" si="38"/>
        <v/>
      </c>
      <c r="I43" s="162"/>
      <c r="J43" s="175" t="str">
        <f t="shared" si="40"/>
        <v/>
      </c>
      <c r="K43" s="174" t="str">
        <f t="shared" si="41"/>
        <v/>
      </c>
      <c r="L43" s="160" t="str">
        <f t="shared" si="42"/>
        <v/>
      </c>
      <c r="M43" s="284"/>
      <c r="P43" s="347"/>
      <c r="Q43" s="347">
        <f t="shared" si="36"/>
        <v>0</v>
      </c>
      <c r="R43" s="347"/>
      <c r="S43" s="347"/>
      <c r="T43" s="347"/>
      <c r="U43" s="347"/>
      <c r="V43" s="347"/>
    </row>
    <row r="44" spans="1:22" ht="28.7" customHeight="1">
      <c r="A44" s="133"/>
      <c r="B44" s="329"/>
      <c r="C44" s="330"/>
      <c r="D44" s="330"/>
      <c r="E44" s="330"/>
      <c r="F44" s="331"/>
      <c r="G44" s="247" t="str">
        <f t="shared" si="37"/>
        <v/>
      </c>
      <c r="H44" s="248" t="str">
        <f t="shared" si="38"/>
        <v/>
      </c>
      <c r="I44" s="265" t="str">
        <f t="shared" ref="I44" si="46">IF(AND(X44="C",OR(W44="C",W44="B")),IF(V44="","",HLOOKUP(V44,P$1:T$2,2,TRUE)),"")</f>
        <v/>
      </c>
      <c r="J44" s="249" t="str">
        <f t="shared" si="40"/>
        <v/>
      </c>
      <c r="K44" s="248" t="str">
        <f t="shared" si="41"/>
        <v/>
      </c>
      <c r="L44" s="250" t="str">
        <f t="shared" si="42"/>
        <v/>
      </c>
      <c r="M44" s="157"/>
      <c r="N44" s="133"/>
      <c r="P44" s="347"/>
      <c r="Q44" s="347">
        <f t="shared" si="36"/>
        <v>0</v>
      </c>
      <c r="R44" s="347"/>
      <c r="S44" s="347"/>
      <c r="T44" s="347"/>
      <c r="U44" s="347"/>
      <c r="V44" s="347"/>
    </row>
    <row r="45" spans="1:22" ht="28.7" customHeight="1">
      <c r="A45" s="133"/>
      <c r="B45" s="332"/>
      <c r="C45" s="333"/>
      <c r="D45" s="333"/>
      <c r="E45" s="333"/>
      <c r="F45" s="334"/>
      <c r="G45" s="176" t="str">
        <f t="shared" si="37"/>
        <v/>
      </c>
      <c r="H45" s="173" t="str">
        <f t="shared" si="38"/>
        <v/>
      </c>
      <c r="I45" s="162"/>
      <c r="J45" s="175" t="str">
        <f t="shared" si="40"/>
        <v/>
      </c>
      <c r="K45" s="174" t="str">
        <f t="shared" si="41"/>
        <v/>
      </c>
      <c r="L45" s="160" t="str">
        <f t="shared" si="42"/>
        <v/>
      </c>
      <c r="M45" s="284"/>
      <c r="N45" s="133"/>
      <c r="P45" s="347"/>
      <c r="Q45" s="347">
        <f t="shared" si="36"/>
        <v>0</v>
      </c>
      <c r="R45" s="347"/>
      <c r="S45" s="347"/>
      <c r="T45" s="347"/>
      <c r="U45" s="347"/>
      <c r="V45" s="347"/>
    </row>
    <row r="46" spans="1:22" ht="28.7" customHeight="1">
      <c r="A46" s="133"/>
      <c r="B46" s="329"/>
      <c r="C46" s="330"/>
      <c r="D46" s="330"/>
      <c r="E46" s="330"/>
      <c r="F46" s="331"/>
      <c r="G46" s="247" t="str">
        <f t="shared" si="37"/>
        <v/>
      </c>
      <c r="H46" s="248" t="str">
        <f t="shared" si="38"/>
        <v/>
      </c>
      <c r="I46" s="265" t="str">
        <f t="shared" ref="I46" si="47">IF(AND(X46="C",OR(W46="C",W46="B")),IF(V46="","",HLOOKUP(V46,P$1:T$2,2,TRUE)),"")</f>
        <v/>
      </c>
      <c r="J46" s="249" t="str">
        <f t="shared" si="40"/>
        <v/>
      </c>
      <c r="K46" s="248" t="str">
        <f t="shared" si="41"/>
        <v/>
      </c>
      <c r="L46" s="250" t="str">
        <f t="shared" si="42"/>
        <v/>
      </c>
      <c r="M46" s="157"/>
      <c r="N46" s="133"/>
      <c r="P46" s="347"/>
      <c r="Q46" s="347">
        <f t="shared" si="36"/>
        <v>0</v>
      </c>
      <c r="R46" s="347"/>
      <c r="S46" s="347"/>
      <c r="T46" s="347"/>
      <c r="U46" s="347"/>
      <c r="V46" s="347"/>
    </row>
    <row r="47" spans="1:22" ht="28.7" customHeight="1">
      <c r="A47" s="133"/>
      <c r="B47" s="332"/>
      <c r="C47" s="333"/>
      <c r="D47" s="333"/>
      <c r="E47" s="333"/>
      <c r="F47" s="334"/>
      <c r="G47" s="176" t="str">
        <f t="shared" si="37"/>
        <v/>
      </c>
      <c r="H47" s="173" t="str">
        <f t="shared" si="38"/>
        <v/>
      </c>
      <c r="I47" s="162"/>
      <c r="J47" s="175" t="str">
        <f t="shared" si="40"/>
        <v/>
      </c>
      <c r="K47" s="174" t="str">
        <f t="shared" si="41"/>
        <v/>
      </c>
      <c r="L47" s="160" t="str">
        <f t="shared" si="42"/>
        <v/>
      </c>
      <c r="M47" s="284"/>
      <c r="N47" s="133"/>
      <c r="P47" s="347"/>
      <c r="Q47" s="347">
        <f t="shared" si="36"/>
        <v>0</v>
      </c>
      <c r="R47" s="347"/>
      <c r="S47" s="347"/>
      <c r="T47" s="347"/>
      <c r="U47" s="347"/>
      <c r="V47" s="347"/>
    </row>
    <row r="48" spans="1:22" ht="28.7" customHeight="1">
      <c r="A48" s="133"/>
      <c r="B48" s="329"/>
      <c r="C48" s="330"/>
      <c r="D48" s="330"/>
      <c r="E48" s="330"/>
      <c r="F48" s="331"/>
      <c r="G48" s="247" t="str">
        <f t="shared" si="37"/>
        <v/>
      </c>
      <c r="H48" s="248" t="str">
        <f t="shared" si="38"/>
        <v/>
      </c>
      <c r="I48" s="265" t="str">
        <f t="shared" ref="I48" si="48">IF(AND(X48="C",OR(W48="C",W48="B")),IF(V48="","",HLOOKUP(V48,P$1:T$2,2,TRUE)),"")</f>
        <v/>
      </c>
      <c r="J48" s="249" t="str">
        <f t="shared" si="40"/>
        <v/>
      </c>
      <c r="K48" s="248" t="str">
        <f t="shared" si="41"/>
        <v/>
      </c>
      <c r="L48" s="250" t="str">
        <f t="shared" si="42"/>
        <v/>
      </c>
      <c r="M48" s="157"/>
      <c r="N48" s="133"/>
      <c r="P48" s="347"/>
      <c r="Q48" s="347">
        <f t="shared" si="36"/>
        <v>0</v>
      </c>
      <c r="R48" s="347"/>
      <c r="S48" s="347"/>
      <c r="T48" s="347"/>
      <c r="U48" s="347"/>
      <c r="V48" s="347"/>
    </row>
    <row r="49" spans="1:22" ht="28.7" customHeight="1">
      <c r="A49" s="133"/>
      <c r="B49" s="332"/>
      <c r="C49" s="333"/>
      <c r="D49" s="333"/>
      <c r="E49" s="333"/>
      <c r="F49" s="334"/>
      <c r="G49" s="176" t="str">
        <f t="shared" si="37"/>
        <v/>
      </c>
      <c r="H49" s="173" t="str">
        <f t="shared" si="38"/>
        <v/>
      </c>
      <c r="I49" s="162"/>
      <c r="J49" s="175" t="str">
        <f t="shared" si="40"/>
        <v/>
      </c>
      <c r="K49" s="174" t="str">
        <f t="shared" si="41"/>
        <v/>
      </c>
      <c r="L49" s="160" t="str">
        <f t="shared" si="42"/>
        <v/>
      </c>
      <c r="M49" s="284"/>
      <c r="N49" s="133"/>
      <c r="P49" s="347"/>
      <c r="Q49" s="347">
        <f t="shared" si="36"/>
        <v>0</v>
      </c>
      <c r="R49" s="347"/>
      <c r="S49" s="347"/>
      <c r="T49" s="347"/>
      <c r="U49" s="347"/>
      <c r="V49" s="347"/>
    </row>
    <row r="50" spans="1:22" ht="28.7" customHeight="1">
      <c r="A50" s="133"/>
      <c r="B50" s="329"/>
      <c r="C50" s="330"/>
      <c r="D50" s="330"/>
      <c r="E50" s="330"/>
      <c r="F50" s="331"/>
      <c r="G50" s="247" t="str">
        <f t="shared" si="37"/>
        <v/>
      </c>
      <c r="H50" s="248" t="str">
        <f t="shared" si="38"/>
        <v/>
      </c>
      <c r="I50" s="265" t="str">
        <f t="shared" ref="I50" si="49">IF(AND(X50="C",OR(W50="C",W50="B")),IF(V50="","",HLOOKUP(V50,P$1:T$2,2,TRUE)),"")</f>
        <v/>
      </c>
      <c r="J50" s="249" t="str">
        <f t="shared" si="40"/>
        <v/>
      </c>
      <c r="K50" s="248" t="str">
        <f t="shared" si="41"/>
        <v/>
      </c>
      <c r="L50" s="250" t="str">
        <f t="shared" si="42"/>
        <v/>
      </c>
      <c r="M50" s="157"/>
      <c r="N50" s="133"/>
      <c r="P50" s="347"/>
      <c r="Q50" s="347">
        <f t="shared" si="36"/>
        <v>0</v>
      </c>
      <c r="R50" s="347"/>
      <c r="S50" s="347"/>
      <c r="T50" s="347"/>
      <c r="U50" s="347"/>
      <c r="V50" s="347"/>
    </row>
    <row r="51" spans="1:22" ht="28.7" customHeight="1">
      <c r="A51" s="133"/>
      <c r="B51" s="332"/>
      <c r="C51" s="333"/>
      <c r="D51" s="333"/>
      <c r="E51" s="333"/>
      <c r="F51" s="334"/>
      <c r="G51" s="176" t="str">
        <f t="shared" si="37"/>
        <v/>
      </c>
      <c r="H51" s="173" t="str">
        <f t="shared" si="38"/>
        <v/>
      </c>
      <c r="I51" s="162"/>
      <c r="J51" s="175" t="str">
        <f t="shared" si="40"/>
        <v/>
      </c>
      <c r="K51" s="174" t="str">
        <f t="shared" si="41"/>
        <v/>
      </c>
      <c r="L51" s="160" t="str">
        <f t="shared" si="42"/>
        <v/>
      </c>
      <c r="M51" s="284"/>
      <c r="N51" s="133"/>
      <c r="P51" s="347"/>
      <c r="Q51" s="347">
        <f t="shared" si="36"/>
        <v>0</v>
      </c>
      <c r="R51" s="347"/>
      <c r="S51" s="347"/>
      <c r="T51" s="347"/>
      <c r="U51" s="347"/>
      <c r="V51" s="347"/>
    </row>
    <row r="52" spans="1:22" ht="28.7" customHeight="1">
      <c r="A52" s="133"/>
      <c r="B52" s="329"/>
      <c r="C52" s="330"/>
      <c r="D52" s="330"/>
      <c r="E52" s="330"/>
      <c r="F52" s="331"/>
      <c r="G52" s="247" t="str">
        <f t="shared" si="37"/>
        <v/>
      </c>
      <c r="H52" s="248" t="str">
        <f t="shared" si="38"/>
        <v/>
      </c>
      <c r="I52" s="265" t="str">
        <f t="shared" ref="I52" si="50">IF(AND(X52="C",OR(W52="C",W52="B")),IF(V52="","",HLOOKUP(V52,P$1:T$2,2,TRUE)),"")</f>
        <v/>
      </c>
      <c r="J52" s="249" t="str">
        <f t="shared" si="40"/>
        <v/>
      </c>
      <c r="K52" s="248" t="str">
        <f t="shared" si="41"/>
        <v/>
      </c>
      <c r="L52" s="250" t="str">
        <f t="shared" si="42"/>
        <v/>
      </c>
      <c r="M52" s="157"/>
      <c r="N52" s="133"/>
      <c r="P52" s="347"/>
      <c r="Q52" s="347">
        <f t="shared" si="36"/>
        <v>0</v>
      </c>
      <c r="R52" s="347"/>
      <c r="S52" s="347"/>
      <c r="T52" s="347"/>
      <c r="U52" s="347"/>
      <c r="V52" s="347"/>
    </row>
    <row r="53" spans="1:22" ht="28.7" customHeight="1">
      <c r="A53" s="133"/>
      <c r="B53" s="332"/>
      <c r="C53" s="333"/>
      <c r="D53" s="333"/>
      <c r="E53" s="333"/>
      <c r="F53" s="334"/>
      <c r="G53" s="176" t="str">
        <f t="shared" si="37"/>
        <v/>
      </c>
      <c r="H53" s="173" t="str">
        <f t="shared" si="38"/>
        <v/>
      </c>
      <c r="I53" s="162"/>
      <c r="J53" s="175" t="str">
        <f t="shared" si="40"/>
        <v/>
      </c>
      <c r="K53" s="174" t="str">
        <f t="shared" si="41"/>
        <v/>
      </c>
      <c r="L53" s="160" t="str">
        <f t="shared" si="42"/>
        <v/>
      </c>
      <c r="M53" s="284"/>
      <c r="N53" s="133"/>
      <c r="P53" s="347"/>
      <c r="Q53" s="347">
        <f t="shared" si="36"/>
        <v>0</v>
      </c>
      <c r="R53" s="347"/>
      <c r="S53" s="347"/>
      <c r="T53" s="347"/>
      <c r="U53" s="347"/>
      <c r="V53" s="347"/>
    </row>
    <row r="54" spans="1:22" ht="28.7" customHeight="1">
      <c r="A54" s="133"/>
      <c r="B54" s="329"/>
      <c r="C54" s="330"/>
      <c r="D54" s="330"/>
      <c r="E54" s="330"/>
      <c r="F54" s="331"/>
      <c r="G54" s="247" t="str">
        <f t="shared" si="37"/>
        <v/>
      </c>
      <c r="H54" s="248" t="str">
        <f t="shared" si="38"/>
        <v/>
      </c>
      <c r="I54" s="265" t="str">
        <f t="shared" ref="I54" si="51">IF(AND(X54="C",OR(W54="C",W54="B")),IF(V54="","",HLOOKUP(V54,P$1:T$2,2,TRUE)),"")</f>
        <v/>
      </c>
      <c r="J54" s="249" t="str">
        <f t="shared" si="40"/>
        <v/>
      </c>
      <c r="K54" s="248" t="str">
        <f t="shared" si="41"/>
        <v/>
      </c>
      <c r="L54" s="250" t="str">
        <f t="shared" si="42"/>
        <v/>
      </c>
      <c r="M54" s="157"/>
      <c r="N54" s="133"/>
      <c r="P54" s="347"/>
      <c r="Q54" s="347">
        <f t="shared" si="36"/>
        <v>0</v>
      </c>
      <c r="R54" s="347"/>
      <c r="S54" s="347"/>
      <c r="T54" s="347"/>
      <c r="U54" s="347"/>
      <c r="V54" s="347"/>
    </row>
    <row r="55" spans="1:22" ht="28.7" customHeight="1">
      <c r="A55" s="133"/>
      <c r="B55" s="332"/>
      <c r="C55" s="333"/>
      <c r="D55" s="333"/>
      <c r="E55" s="333"/>
      <c r="F55" s="334"/>
      <c r="G55" s="176" t="str">
        <f t="shared" si="37"/>
        <v/>
      </c>
      <c r="H55" s="173" t="str">
        <f t="shared" si="38"/>
        <v/>
      </c>
      <c r="I55" s="162"/>
      <c r="J55" s="175" t="str">
        <f t="shared" si="40"/>
        <v/>
      </c>
      <c r="K55" s="174" t="str">
        <f t="shared" si="41"/>
        <v/>
      </c>
      <c r="L55" s="160" t="str">
        <f t="shared" si="42"/>
        <v/>
      </c>
      <c r="M55" s="284"/>
      <c r="N55" s="133"/>
      <c r="P55" s="347"/>
      <c r="Q55" s="347">
        <f t="shared" si="36"/>
        <v>0</v>
      </c>
      <c r="R55" s="347"/>
      <c r="S55" s="347"/>
      <c r="T55" s="347"/>
      <c r="U55" s="347"/>
      <c r="V55" s="347"/>
    </row>
    <row r="56" spans="1:22" ht="28.7" customHeight="1">
      <c r="A56" s="133"/>
      <c r="B56" s="329"/>
      <c r="C56" s="330"/>
      <c r="D56" s="330"/>
      <c r="E56" s="330"/>
      <c r="F56" s="331"/>
      <c r="G56" s="247" t="str">
        <f t="shared" si="37"/>
        <v/>
      </c>
      <c r="H56" s="248" t="str">
        <f t="shared" si="38"/>
        <v/>
      </c>
      <c r="I56" s="265" t="str">
        <f t="shared" ref="I56" si="52">IF(AND(X56="C",OR(W56="C",W56="B")),IF(V56="","",HLOOKUP(V56,P$1:T$2,2,TRUE)),"")</f>
        <v/>
      </c>
      <c r="J56" s="249" t="str">
        <f t="shared" si="40"/>
        <v/>
      </c>
      <c r="K56" s="248" t="str">
        <f t="shared" si="41"/>
        <v/>
      </c>
      <c r="L56" s="250" t="str">
        <f t="shared" si="42"/>
        <v/>
      </c>
      <c r="M56" s="157"/>
      <c r="N56" s="133"/>
      <c r="P56" s="347"/>
      <c r="Q56" s="347">
        <f t="shared" si="36"/>
        <v>0</v>
      </c>
      <c r="R56" s="347"/>
      <c r="S56" s="347"/>
      <c r="T56" s="347"/>
      <c r="U56" s="347"/>
      <c r="V56" s="347"/>
    </row>
    <row r="57" spans="1:22" ht="28.7" customHeight="1">
      <c r="A57" s="133"/>
      <c r="B57" s="332"/>
      <c r="C57" s="333"/>
      <c r="D57" s="333"/>
      <c r="E57" s="333"/>
      <c r="F57" s="334"/>
      <c r="G57" s="176" t="str">
        <f t="shared" si="37"/>
        <v/>
      </c>
      <c r="H57" s="173" t="str">
        <f t="shared" si="38"/>
        <v/>
      </c>
      <c r="I57" s="162"/>
      <c r="J57" s="175" t="str">
        <f t="shared" si="40"/>
        <v/>
      </c>
      <c r="K57" s="174" t="str">
        <f t="shared" si="41"/>
        <v/>
      </c>
      <c r="L57" s="160" t="str">
        <f t="shared" si="42"/>
        <v/>
      </c>
      <c r="M57" s="284"/>
      <c r="N57" s="133"/>
      <c r="P57" s="347"/>
      <c r="Q57" s="347">
        <f t="shared" si="36"/>
        <v>0</v>
      </c>
      <c r="R57" s="347"/>
      <c r="S57" s="347"/>
      <c r="T57" s="347"/>
      <c r="U57" s="347"/>
      <c r="V57" s="347"/>
    </row>
    <row r="58" spans="1:22" ht="28.7" customHeight="1">
      <c r="A58" s="133"/>
      <c r="B58" s="329"/>
      <c r="C58" s="330"/>
      <c r="D58" s="330"/>
      <c r="E58" s="330"/>
      <c r="F58" s="331"/>
      <c r="G58" s="247" t="str">
        <f t="shared" si="37"/>
        <v/>
      </c>
      <c r="H58" s="248" t="str">
        <f t="shared" si="38"/>
        <v/>
      </c>
      <c r="I58" s="265" t="str">
        <f t="shared" ref="I58" si="53">IF(AND(X58="C",OR(W58="C",W58="B")),IF(V58="","",HLOOKUP(V58,P$1:T$2,2,TRUE)),"")</f>
        <v/>
      </c>
      <c r="J58" s="249" t="str">
        <f t="shared" si="40"/>
        <v/>
      </c>
      <c r="K58" s="248" t="str">
        <f t="shared" si="41"/>
        <v/>
      </c>
      <c r="L58" s="250" t="str">
        <f t="shared" si="42"/>
        <v/>
      </c>
      <c r="M58" s="157"/>
      <c r="N58" s="133"/>
      <c r="P58" s="347"/>
      <c r="Q58" s="347">
        <f t="shared" si="36"/>
        <v>0</v>
      </c>
      <c r="R58" s="347"/>
      <c r="S58" s="347"/>
      <c r="T58" s="347"/>
      <c r="U58" s="347"/>
      <c r="V58" s="347"/>
    </row>
    <row r="59" spans="1:22" ht="28.7" customHeight="1">
      <c r="A59" s="133"/>
      <c r="B59" s="335"/>
      <c r="C59" s="336"/>
      <c r="D59" s="336"/>
      <c r="E59" s="336"/>
      <c r="F59" s="337"/>
      <c r="G59" s="176" t="str">
        <f t="shared" si="37"/>
        <v/>
      </c>
      <c r="H59" s="173" t="str">
        <f t="shared" si="38"/>
        <v/>
      </c>
      <c r="I59" s="162"/>
      <c r="J59" s="172" t="str">
        <f t="shared" si="40"/>
        <v/>
      </c>
      <c r="K59" s="173" t="str">
        <f t="shared" si="41"/>
        <v/>
      </c>
      <c r="L59" s="160" t="str">
        <f t="shared" si="42"/>
        <v/>
      </c>
      <c r="M59" s="284"/>
      <c r="N59" s="133"/>
      <c r="P59" s="347"/>
      <c r="Q59" s="347">
        <f t="shared" si="36"/>
        <v>0</v>
      </c>
      <c r="R59" s="347"/>
      <c r="S59" s="347"/>
      <c r="T59" s="347"/>
      <c r="U59" s="347"/>
      <c r="V59" s="347"/>
    </row>
    <row r="60" spans="1:22" ht="11.25" customHeight="1">
      <c r="A60" s="133"/>
      <c r="B60" s="143" t="str">
        <f>IF(AND($M60=0,$N60="共通仮設費"),"直接工事費",IF($L60&lt;&gt;2,IF($M60=1,$N60,""),IF(#REF!&lt;&gt;"式",$N60,"")))</f>
        <v/>
      </c>
      <c r="C60" s="143" t="str">
        <f>IF($L60&lt;&gt;2,IF($M60=2,$N60,""),IF(#REF!&lt;&gt;"式","",$N60))</f>
        <v/>
      </c>
      <c r="D60" s="142"/>
      <c r="E60" s="142" t="str">
        <f>IF(AND($N60="共通仮設費",$M60=0),#REF!,IF($O60="","",$O60))</f>
        <v/>
      </c>
      <c r="F60" s="142"/>
      <c r="G60" s="133"/>
      <c r="H60" s="133"/>
      <c r="I60" s="146"/>
      <c r="J60" s="133"/>
      <c r="K60" s="133"/>
      <c r="L60" s="133"/>
      <c r="M60" s="133"/>
      <c r="N60" s="133"/>
      <c r="P60" s="347"/>
      <c r="Q60" s="347"/>
      <c r="R60" s="347"/>
      <c r="S60" s="347"/>
      <c r="T60" s="347"/>
      <c r="U60" s="347"/>
      <c r="V60" s="347"/>
    </row>
  </sheetData>
  <mergeCells count="59">
    <mergeCell ref="G3:H3"/>
    <mergeCell ref="B9:F9"/>
    <mergeCell ref="B10:F10"/>
    <mergeCell ref="B21:F21"/>
    <mergeCell ref="J3:K3"/>
    <mergeCell ref="B11:F11"/>
    <mergeCell ref="B3:F3"/>
    <mergeCell ref="B20:F20"/>
    <mergeCell ref="G33:H33"/>
    <mergeCell ref="J33:K33"/>
    <mergeCell ref="B4:F4"/>
    <mergeCell ref="B5:F5"/>
    <mergeCell ref="B6:F6"/>
    <mergeCell ref="B7:F7"/>
    <mergeCell ref="B8:F8"/>
    <mergeCell ref="B12:F12"/>
    <mergeCell ref="B13:F13"/>
    <mergeCell ref="B14:F14"/>
    <mergeCell ref="B15:F15"/>
    <mergeCell ref="B16:F16"/>
    <mergeCell ref="B17:F17"/>
    <mergeCell ref="B18:F18"/>
    <mergeCell ref="B19:F19"/>
    <mergeCell ref="F32:M32"/>
    <mergeCell ref="B39:F39"/>
    <mergeCell ref="B22:F22"/>
    <mergeCell ref="B23:F23"/>
    <mergeCell ref="B28:F28"/>
    <mergeCell ref="B29:F29"/>
    <mergeCell ref="B24:F24"/>
    <mergeCell ref="B25:F25"/>
    <mergeCell ref="B26:F26"/>
    <mergeCell ref="B27:F27"/>
    <mergeCell ref="B34:F34"/>
    <mergeCell ref="B35:F35"/>
    <mergeCell ref="B36:F36"/>
    <mergeCell ref="B37:F37"/>
    <mergeCell ref="B38:F38"/>
    <mergeCell ref="B33:F33"/>
    <mergeCell ref="B51:F51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2:F52"/>
    <mergeCell ref="B53:F53"/>
    <mergeCell ref="B58:F58"/>
    <mergeCell ref="B59:F59"/>
    <mergeCell ref="B54:F54"/>
    <mergeCell ref="B55:F55"/>
    <mergeCell ref="B56:F56"/>
    <mergeCell ref="B57:F57"/>
  </mergeCells>
  <phoneticPr fontId="3"/>
  <pageMargins left="0.45" right="0.56000000000000005" top="0.66" bottom="0.63" header="0.49" footer="0.4"/>
  <pageSetup paperSize="9" orientation="portrait" r:id="rId1"/>
  <headerFooter alignWithMargins="0"/>
  <rowBreaks count="1" manualBreakCount="1">
    <brk id="30" max="16383" man="1"/>
  </rowBreaks>
  <ignoredErrors>
    <ignoredError sqref="Z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蓮浦 千春</cp:lastModifiedBy>
  <cp:lastPrinted>2013-06-10T04:47:47Z</cp:lastPrinted>
  <dcterms:created xsi:type="dcterms:W3CDTF">2001-12-08T17:30:14Z</dcterms:created>
  <dcterms:modified xsi:type="dcterms:W3CDTF">2013-10-23T04:11:27Z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2013/10/30</vt:lpwstr>
  </property>
</Properties>
</file>